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updateLinks="never" defaultThemeVersion="124226"/>
  <mc:AlternateContent xmlns:mc="http://schemas.openxmlformats.org/markup-compatibility/2006">
    <mc:Choice Requires="x15">
      <x15ac:absPath xmlns:x15ac="http://schemas.microsoft.com/office/spreadsheetml/2010/11/ac" url="https://activetreeservices.sharepoint.com/sites/TheGreenTeam/Shared Documents/General/Arboriculture Australia/Valuation/"/>
    </mc:Choice>
  </mc:AlternateContent>
  <xr:revisionPtr revIDLastSave="17" documentId="8_{745D0F04-0FB6-4F9D-BDC1-ADED112CE52A}" xr6:coauthVersionLast="47" xr6:coauthVersionMax="47" xr10:uidLastSave="{D3C03271-E6F3-453A-93F7-125C73D53395}"/>
  <bookViews>
    <workbookView xWindow="-110" yWindow="-110" windowWidth="19420" windowHeight="10420" tabRatio="655" activeTab="5" xr2:uid="{00000000-000D-0000-FFFF-FFFF00000000}"/>
  </bookViews>
  <sheets>
    <sheet name="Ind DBH" sheetId="17" r:id="rId1"/>
    <sheet name="Ind Canopy" sheetId="13" r:id="rId2"/>
    <sheet name="Forecast DBH" sheetId="12" r:id="rId3"/>
    <sheet name="Forecast Canopy" sheetId="14" r:id="rId4"/>
    <sheet name="Lookup DDs" sheetId="10" r:id="rId5"/>
    <sheet name="Lookup DBH" sheetId="19" r:id="rId6"/>
    <sheet name="Formulae" sheetId="11" r:id="rId7"/>
    <sheet name="HELP" sheetId="20" r:id="rId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17" l="1"/>
  <c r="T21" i="10"/>
  <c r="T22" i="10"/>
  <c r="T23" i="10"/>
  <c r="I28" i="10"/>
  <c r="I27" i="10"/>
  <c r="I26" i="10"/>
  <c r="I25" i="10"/>
  <c r="I24" i="10"/>
  <c r="I23" i="10"/>
  <c r="O21" i="10"/>
  <c r="O20" i="10"/>
  <c r="O19" i="10"/>
  <c r="O18" i="10"/>
  <c r="O17" i="10"/>
  <c r="T34" i="10"/>
  <c r="T33" i="10"/>
  <c r="T32" i="10"/>
  <c r="T31" i="10"/>
  <c r="T30" i="10"/>
  <c r="T29" i="10"/>
  <c r="T27" i="10"/>
  <c r="T28" i="10"/>
  <c r="T26" i="10"/>
  <c r="T25" i="10"/>
  <c r="D5" i="13"/>
  <c r="C5" i="13" s="1"/>
  <c r="C6" i="17"/>
  <c r="AB6" i="17" s="1"/>
  <c r="C7" i="17"/>
  <c r="AB7" i="17" s="1"/>
  <c r="U1" i="12"/>
  <c r="X13" i="12"/>
  <c r="X12" i="12"/>
  <c r="X11" i="12"/>
  <c r="B13" i="12"/>
  <c r="B12" i="12"/>
  <c r="B11" i="12"/>
  <c r="AB11" i="17"/>
  <c r="B11" i="17"/>
  <c r="C11" i="17"/>
  <c r="C10" i="17"/>
  <c r="AB10" i="17" s="1"/>
  <c r="C9" i="17"/>
  <c r="AB9" i="17" s="1"/>
  <c r="C8" i="17"/>
  <c r="AB8" i="17" s="1"/>
  <c r="C5" i="17"/>
  <c r="X9" i="17"/>
  <c r="V9" i="17"/>
  <c r="U9" i="17"/>
  <c r="T9" i="17"/>
  <c r="F9" i="17"/>
  <c r="Y9" i="17" s="1"/>
  <c r="X8" i="17"/>
  <c r="V8" i="17"/>
  <c r="U8" i="17"/>
  <c r="T8" i="17"/>
  <c r="F8" i="17"/>
  <c r="Y8" i="17" s="1"/>
  <c r="X7" i="17"/>
  <c r="V7" i="17"/>
  <c r="U7" i="17"/>
  <c r="T7" i="17"/>
  <c r="F7" i="17"/>
  <c r="Y7" i="17" s="1"/>
  <c r="C13" i="12"/>
  <c r="C12" i="12"/>
  <c r="C11" i="12"/>
  <c r="C10" i="12"/>
  <c r="X10" i="12" s="1"/>
  <c r="C9" i="12"/>
  <c r="X9" i="12" s="1"/>
  <c r="C8" i="12"/>
  <c r="X8" i="12" s="1"/>
  <c r="C7" i="12"/>
  <c r="X7" i="12" s="1"/>
  <c r="C6" i="12"/>
  <c r="X6" i="12" s="1"/>
  <c r="C5" i="12"/>
  <c r="B5" i="19"/>
  <c r="C5" i="19" s="1"/>
  <c r="C4" i="19"/>
  <c r="B6" i="19" l="1"/>
  <c r="B7" i="19" l="1"/>
  <c r="C6" i="19"/>
  <c r="C7" i="19" l="1"/>
  <c r="B8" i="19"/>
  <c r="C8" i="19" l="1"/>
  <c r="B9" i="19"/>
  <c r="B10" i="19" l="1"/>
  <c r="C9" i="19"/>
  <c r="B11" i="19" l="1"/>
  <c r="C10" i="19"/>
  <c r="C11" i="19" l="1"/>
  <c r="B12" i="19"/>
  <c r="B13" i="19" l="1"/>
  <c r="C12" i="19"/>
  <c r="C13" i="19" l="1"/>
  <c r="B14" i="19"/>
  <c r="B15" i="19" s="1"/>
  <c r="B16" i="19" s="1"/>
  <c r="B17" i="19" s="1"/>
  <c r="B18" i="19" s="1"/>
  <c r="B19" i="19" s="1"/>
  <c r="B20" i="19" s="1"/>
  <c r="B21" i="19" s="1"/>
  <c r="B22" i="19" s="1"/>
  <c r="B23" i="19" s="1"/>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T24" i="10" l="1"/>
  <c r="I22" i="10"/>
  <c r="I21" i="10"/>
  <c r="T20" i="10"/>
  <c r="I20" i="10"/>
  <c r="T19" i="10"/>
  <c r="I19" i="10"/>
  <c r="T18" i="10"/>
  <c r="I18" i="10"/>
  <c r="T17" i="10"/>
  <c r="I17" i="10"/>
  <c r="T16" i="10"/>
  <c r="O16" i="10"/>
  <c r="I16" i="10"/>
  <c r="T15" i="10"/>
  <c r="O15" i="10"/>
  <c r="I15" i="10"/>
  <c r="Y14" i="10"/>
  <c r="T14" i="10"/>
  <c r="O14" i="10"/>
  <c r="I14" i="10"/>
  <c r="Y13" i="10"/>
  <c r="T13" i="10"/>
  <c r="O13" i="10"/>
  <c r="I13" i="10"/>
  <c r="Y12" i="10"/>
  <c r="T12" i="10"/>
  <c r="O12" i="10"/>
  <c r="I12" i="10"/>
  <c r="Y11" i="10"/>
  <c r="T11" i="10"/>
  <c r="O11" i="10"/>
  <c r="I11" i="10"/>
  <c r="Y10" i="10"/>
  <c r="T10" i="10"/>
  <c r="O10" i="10"/>
  <c r="I10" i="10"/>
  <c r="Y9" i="10"/>
  <c r="T9" i="10"/>
  <c r="O9" i="10"/>
  <c r="I9" i="10"/>
  <c r="Y8" i="10"/>
  <c r="T8" i="10"/>
  <c r="O8" i="10"/>
  <c r="I8" i="10"/>
  <c r="Y7" i="10"/>
  <c r="T7" i="10"/>
  <c r="O7" i="10"/>
  <c r="I7" i="10"/>
  <c r="Y6" i="10"/>
  <c r="T6" i="10"/>
  <c r="O6" i="10"/>
  <c r="I6" i="10"/>
  <c r="Y5" i="10"/>
  <c r="T5" i="10"/>
  <c r="O5" i="10"/>
  <c r="I5" i="10"/>
  <c r="Y4" i="10"/>
  <c r="T4" i="10"/>
  <c r="O4" i="10"/>
  <c r="I4" i="10"/>
  <c r="Y3" i="10"/>
  <c r="T3" i="10"/>
  <c r="O3" i="10"/>
  <c r="I3" i="10"/>
  <c r="B3" i="14"/>
  <c r="B3" i="13"/>
  <c r="B3" i="12"/>
  <c r="B3" i="17"/>
  <c r="D5" i="14"/>
  <c r="D11" i="13"/>
  <c r="D10" i="13"/>
  <c r="AE10" i="13" s="1"/>
  <c r="D9" i="13"/>
  <c r="D7" i="13"/>
  <c r="D6" i="13"/>
  <c r="D11" i="14"/>
  <c r="D10" i="14"/>
  <c r="D9" i="14"/>
  <c r="D8" i="14"/>
  <c r="D7" i="14"/>
  <c r="D6" i="14"/>
  <c r="D4" i="19"/>
  <c r="X11" i="17"/>
  <c r="V11" i="17"/>
  <c r="U11" i="17"/>
  <c r="T11" i="17"/>
  <c r="Y11" i="17"/>
  <c r="X10" i="17"/>
  <c r="V10" i="17"/>
  <c r="U10" i="17"/>
  <c r="T10" i="17"/>
  <c r="F10" i="17"/>
  <c r="Y10" i="17" s="1"/>
  <c r="X6" i="17"/>
  <c r="V6" i="17"/>
  <c r="U6" i="17"/>
  <c r="T6" i="17"/>
  <c r="F6" i="17"/>
  <c r="Y6" i="17" s="1"/>
  <c r="X5" i="17"/>
  <c r="V5" i="17"/>
  <c r="U5" i="17"/>
  <c r="T5" i="17"/>
  <c r="F5" i="17"/>
  <c r="Y5" i="17" s="1"/>
  <c r="AA1" i="17"/>
  <c r="Y1" i="17"/>
  <c r="W1" i="17"/>
  <c r="T11" i="12"/>
  <c r="R11" i="12"/>
  <c r="Q11" i="12"/>
  <c r="P11" i="12"/>
  <c r="F11" i="12"/>
  <c r="U11" i="12" s="1"/>
  <c r="T10" i="12"/>
  <c r="R10" i="12"/>
  <c r="Q10" i="12"/>
  <c r="P10" i="12"/>
  <c r="F10" i="12"/>
  <c r="U10" i="12" s="1"/>
  <c r="Z9" i="13"/>
  <c r="Z10" i="13"/>
  <c r="Z11" i="13"/>
  <c r="V1" i="14"/>
  <c r="Y1" i="14" s="1"/>
  <c r="S1" i="12"/>
  <c r="S10" i="12" s="1"/>
  <c r="Z1" i="13"/>
  <c r="AC1" i="13" s="1"/>
  <c r="P13" i="12"/>
  <c r="P12" i="12"/>
  <c r="P9" i="12"/>
  <c r="P8" i="12"/>
  <c r="P7" i="12"/>
  <c r="P6" i="12"/>
  <c r="P5" i="12"/>
  <c r="S11" i="14"/>
  <c r="S10" i="14"/>
  <c r="S9" i="14"/>
  <c r="S8" i="14"/>
  <c r="S7" i="14"/>
  <c r="S6" i="14"/>
  <c r="S5" i="14"/>
  <c r="W11" i="13"/>
  <c r="W10" i="13"/>
  <c r="W9" i="13"/>
  <c r="W8" i="13"/>
  <c r="W7" i="13"/>
  <c r="W6" i="13"/>
  <c r="W5" i="13"/>
  <c r="X5" i="13"/>
  <c r="Y5" i="13"/>
  <c r="AA5" i="13"/>
  <c r="X6" i="13"/>
  <c r="Y6" i="13"/>
  <c r="AA6" i="13"/>
  <c r="X7" i="13"/>
  <c r="Y7" i="13"/>
  <c r="AA7" i="13"/>
  <c r="AB1" i="13"/>
  <c r="AD1" i="13"/>
  <c r="U8" i="14"/>
  <c r="U7" i="14"/>
  <c r="U6" i="14"/>
  <c r="U5" i="14"/>
  <c r="R8" i="12"/>
  <c r="R7" i="12"/>
  <c r="R6" i="12"/>
  <c r="R5" i="12"/>
  <c r="Y8" i="13"/>
  <c r="W11" i="14"/>
  <c r="U11" i="14"/>
  <c r="T11" i="14"/>
  <c r="I11" i="14"/>
  <c r="X11" i="14" s="1"/>
  <c r="W10" i="14"/>
  <c r="U10" i="14"/>
  <c r="T10" i="14"/>
  <c r="I10" i="14"/>
  <c r="X10" i="14" s="1"/>
  <c r="W9" i="14"/>
  <c r="U9" i="14"/>
  <c r="T9" i="14"/>
  <c r="I9" i="14"/>
  <c r="X9" i="14" s="1"/>
  <c r="W8" i="14"/>
  <c r="T8" i="14"/>
  <c r="I8" i="14"/>
  <c r="X8" i="14" s="1"/>
  <c r="W7" i="14"/>
  <c r="T7" i="14"/>
  <c r="I7" i="14"/>
  <c r="X7" i="14" s="1"/>
  <c r="W6" i="14"/>
  <c r="T6" i="14"/>
  <c r="I6" i="14"/>
  <c r="X6" i="14" s="1"/>
  <c r="W5" i="14"/>
  <c r="T5" i="14"/>
  <c r="I5" i="14"/>
  <c r="X5" i="14" s="1"/>
  <c r="Z1" i="14"/>
  <c r="X1" i="14"/>
  <c r="C8" i="14" l="1"/>
  <c r="AA8" i="14"/>
  <c r="V8" i="14"/>
  <c r="Y8" i="14" s="1"/>
  <c r="Q8" i="14" s="1"/>
  <c r="C10" i="14"/>
  <c r="AA10" i="14" s="1"/>
  <c r="V5" i="14"/>
  <c r="Y5" i="14" s="1"/>
  <c r="C11" i="14"/>
  <c r="B11" i="14"/>
  <c r="AA11" i="14"/>
  <c r="V6" i="14"/>
  <c r="Y6" i="14" s="1"/>
  <c r="Q6" i="14" s="1"/>
  <c r="C9" i="14"/>
  <c r="AA9" i="14" s="1"/>
  <c r="V7" i="14"/>
  <c r="Y7" i="14" s="1"/>
  <c r="Q7" i="14" s="1"/>
  <c r="V9" i="14"/>
  <c r="Y9" i="14" s="1"/>
  <c r="Q9" i="14" s="1"/>
  <c r="V11" i="14"/>
  <c r="Y11" i="14" s="1"/>
  <c r="Q11" i="14" s="1"/>
  <c r="C9" i="13"/>
  <c r="AE9" i="13"/>
  <c r="C11" i="13"/>
  <c r="AE11" i="13"/>
  <c r="C10" i="13"/>
  <c r="Q9" i="17"/>
  <c r="Q7" i="17"/>
  <c r="Q8" i="17"/>
  <c r="R9" i="17"/>
  <c r="R7" i="17"/>
  <c r="R8" i="17"/>
  <c r="S8" i="17"/>
  <c r="S7" i="17"/>
  <c r="S9" i="17"/>
  <c r="C5" i="14"/>
  <c r="S7" i="12"/>
  <c r="S11" i="12"/>
  <c r="V11" i="12" s="1"/>
  <c r="N11" i="12" s="1"/>
  <c r="C7" i="14"/>
  <c r="AA7" i="14" s="1"/>
  <c r="C6" i="14"/>
  <c r="AA6" i="14" s="1"/>
  <c r="S5" i="12"/>
  <c r="S12" i="12"/>
  <c r="S9" i="12"/>
  <c r="S13" i="12"/>
  <c r="S6" i="12"/>
  <c r="S8" i="12"/>
  <c r="V1" i="12"/>
  <c r="AE8" i="13"/>
  <c r="C7" i="13"/>
  <c r="AE7" i="13" s="1"/>
  <c r="C6" i="13"/>
  <c r="AE6" i="13" s="1"/>
  <c r="W8" i="17"/>
  <c r="Z8" i="17" s="1"/>
  <c r="W7" i="17"/>
  <c r="Z7" i="17" s="1"/>
  <c r="W9" i="17"/>
  <c r="Z9" i="17" s="1"/>
  <c r="D5" i="19"/>
  <c r="Z8" i="13"/>
  <c r="Z7" i="13"/>
  <c r="Z6" i="13"/>
  <c r="Z5" i="13"/>
  <c r="Z1" i="17"/>
  <c r="W5" i="17"/>
  <c r="Z5" i="17" s="1"/>
  <c r="W6" i="17"/>
  <c r="Z6" i="17" s="1"/>
  <c r="W10" i="17"/>
  <c r="Z10" i="17" s="1"/>
  <c r="W11" i="17"/>
  <c r="Z11" i="17" s="1"/>
  <c r="P11" i="17" s="1"/>
  <c r="V10" i="12"/>
  <c r="V10" i="14"/>
  <c r="Y10" i="14" s="1"/>
  <c r="Q10" i="14" s="1"/>
  <c r="AA11" i="13"/>
  <c r="Y11" i="13"/>
  <c r="X11" i="13"/>
  <c r="I11" i="13"/>
  <c r="AB11" i="13" s="1"/>
  <c r="AA10" i="13"/>
  <c r="Y10" i="13"/>
  <c r="X10" i="13"/>
  <c r="I10" i="13"/>
  <c r="AB10" i="13" s="1"/>
  <c r="AA9" i="13"/>
  <c r="Y9" i="13"/>
  <c r="X9" i="13"/>
  <c r="I9" i="13"/>
  <c r="AB9" i="13" s="1"/>
  <c r="AA8" i="13"/>
  <c r="X8" i="13"/>
  <c r="I8" i="13"/>
  <c r="AB8" i="13" s="1"/>
  <c r="I7" i="13"/>
  <c r="AB7" i="13" s="1"/>
  <c r="I6" i="13"/>
  <c r="AB6" i="13" s="1"/>
  <c r="I5" i="13"/>
  <c r="AB5" i="13" s="1"/>
  <c r="W1" i="12"/>
  <c r="T13" i="12"/>
  <c r="R13" i="12"/>
  <c r="Q13" i="12"/>
  <c r="F13" i="12"/>
  <c r="U13" i="12" s="1"/>
  <c r="T12" i="12"/>
  <c r="R12" i="12"/>
  <c r="Q12" i="12"/>
  <c r="F12" i="12"/>
  <c r="U12" i="12" s="1"/>
  <c r="T9" i="12"/>
  <c r="R9" i="12"/>
  <c r="Q9" i="12"/>
  <c r="F9" i="12"/>
  <c r="U9" i="12" s="1"/>
  <c r="T8" i="12"/>
  <c r="Q8" i="12"/>
  <c r="F8" i="12"/>
  <c r="U8" i="12" s="1"/>
  <c r="T7" i="12"/>
  <c r="Q7" i="12"/>
  <c r="F7" i="12"/>
  <c r="U7" i="12" s="1"/>
  <c r="T6" i="12"/>
  <c r="Q6" i="12"/>
  <c r="F6" i="12"/>
  <c r="U6" i="12" s="1"/>
  <c r="T5" i="12"/>
  <c r="Q5" i="12"/>
  <c r="F5" i="12"/>
  <c r="U5" i="12" s="1"/>
  <c r="B9" i="14" l="1"/>
  <c r="B8" i="14"/>
  <c r="AA7" i="17"/>
  <c r="J7" i="17" s="1"/>
  <c r="AA9" i="17"/>
  <c r="AA8" i="17"/>
  <c r="N10" i="12"/>
  <c r="B7" i="14"/>
  <c r="P9" i="17"/>
  <c r="P7" i="17"/>
  <c r="P8" i="17"/>
  <c r="D6" i="19"/>
  <c r="R11" i="17"/>
  <c r="R10" i="17"/>
  <c r="R6" i="17"/>
  <c r="R5" i="17"/>
  <c r="Q11" i="17"/>
  <c r="Q10" i="17"/>
  <c r="Q5" i="17"/>
  <c r="Q6" i="17"/>
  <c r="P10" i="17"/>
  <c r="P6" i="17"/>
  <c r="P5" i="17"/>
  <c r="U6" i="13"/>
  <c r="V6" i="12"/>
  <c r="T11" i="13"/>
  <c r="V13" i="12"/>
  <c r="V5" i="12"/>
  <c r="N5" i="12" s="1"/>
  <c r="V9" i="12"/>
  <c r="V7" i="12"/>
  <c r="V12" i="12"/>
  <c r="N12" i="12" s="1"/>
  <c r="U7" i="13"/>
  <c r="U11" i="13"/>
  <c r="V8" i="12"/>
  <c r="U10" i="13"/>
  <c r="Q5" i="14"/>
  <c r="U8" i="13"/>
  <c r="T8" i="13"/>
  <c r="T5" i="13"/>
  <c r="T9" i="13"/>
  <c r="U5" i="13"/>
  <c r="U9" i="13"/>
  <c r="T6" i="13"/>
  <c r="T10" i="13"/>
  <c r="T7" i="13"/>
  <c r="J9" i="17" l="1"/>
  <c r="B9" i="17"/>
  <c r="J8" i="17"/>
  <c r="B8" i="17"/>
  <c r="B7" i="17"/>
  <c r="N8" i="12"/>
  <c r="N9" i="12"/>
  <c r="N7" i="12"/>
  <c r="N6" i="12"/>
  <c r="D7" i="19"/>
  <c r="S10" i="17"/>
  <c r="AA10" i="17" s="1"/>
  <c r="B10" i="17" s="1"/>
  <c r="S6" i="17"/>
  <c r="AA6" i="17" s="1"/>
  <c r="B6" i="17" s="1"/>
  <c r="S5" i="17"/>
  <c r="AA5" i="17" s="1"/>
  <c r="S11" i="17"/>
  <c r="AA11" i="17" s="1"/>
  <c r="J11" i="17" s="1"/>
  <c r="O10" i="12"/>
  <c r="W10" i="12" s="1"/>
  <c r="B10" i="12" s="1"/>
  <c r="O11" i="12"/>
  <c r="W11" i="12" s="1"/>
  <c r="V7" i="13"/>
  <c r="AD7" i="13" s="1"/>
  <c r="V6" i="13"/>
  <c r="V5" i="13"/>
  <c r="V11" i="13"/>
  <c r="AD11" i="13" s="1"/>
  <c r="V10" i="13"/>
  <c r="AD10" i="13" s="1"/>
  <c r="V9" i="13"/>
  <c r="AD9" i="13" s="1"/>
  <c r="V8" i="13"/>
  <c r="AD8" i="13" s="1"/>
  <c r="O13" i="12"/>
  <c r="W13" i="12" s="1"/>
  <c r="H13" i="12" s="1"/>
  <c r="O12" i="12"/>
  <c r="W12" i="12" s="1"/>
  <c r="H12" i="12" s="1"/>
  <c r="O9" i="12"/>
  <c r="W9" i="12" s="1"/>
  <c r="H9" i="12" s="1"/>
  <c r="O8" i="12"/>
  <c r="W8" i="12" s="1"/>
  <c r="H8" i="12" s="1"/>
  <c r="O5" i="12"/>
  <c r="W5" i="12" s="1"/>
  <c r="H5" i="12" s="1"/>
  <c r="R11" i="14"/>
  <c r="Z11" i="14" s="1"/>
  <c r="K11" i="14" s="1"/>
  <c r="R10" i="14"/>
  <c r="Z10" i="14" s="1"/>
  <c r="R9" i="14"/>
  <c r="Z9" i="14" s="1"/>
  <c r="K9" i="14" s="1"/>
  <c r="R8" i="14"/>
  <c r="Z8" i="14" s="1"/>
  <c r="K8" i="14" s="1"/>
  <c r="R7" i="14"/>
  <c r="Z7" i="14" s="1"/>
  <c r="K7" i="14" s="1"/>
  <c r="O7" i="12"/>
  <c r="W7" i="12" s="1"/>
  <c r="H7" i="12" s="1"/>
  <c r="R6" i="14"/>
  <c r="Z6" i="14" s="1"/>
  <c r="B6" i="14" s="1"/>
  <c r="R5" i="14"/>
  <c r="Z5" i="14" s="1"/>
  <c r="O6" i="12"/>
  <c r="W6" i="12" s="1"/>
  <c r="H6" i="12" s="1"/>
  <c r="N13" i="12"/>
  <c r="K10" i="14" l="1"/>
  <c r="B10" i="14"/>
  <c r="B7" i="12"/>
  <c r="B6" i="12"/>
  <c r="B9" i="12"/>
  <c r="B8" i="12"/>
  <c r="D8" i="19"/>
  <c r="J10" i="17"/>
  <c r="J5" i="17"/>
  <c r="J6" i="17"/>
  <c r="H11" i="12"/>
  <c r="H10" i="12"/>
  <c r="K5" i="14"/>
  <c r="K6" i="14"/>
  <c r="M8" i="13"/>
  <c r="M9" i="13"/>
  <c r="M7" i="13"/>
  <c r="M11" i="13"/>
  <c r="M10" i="13"/>
  <c r="AD5" i="13"/>
  <c r="M5" i="13" l="1"/>
  <c r="D9" i="19"/>
  <c r="AD6" i="13"/>
  <c r="M6" i="13" s="1"/>
  <c r="AC6" i="13"/>
  <c r="AC5" i="13"/>
  <c r="AC7" i="13"/>
  <c r="AC9" i="13"/>
  <c r="B9" i="13" s="1"/>
  <c r="AC8" i="13"/>
  <c r="AC11" i="13"/>
  <c r="B11" i="13" s="1"/>
  <c r="AC10" i="13"/>
  <c r="B10" i="13" s="1"/>
  <c r="S7" i="13" l="1"/>
  <c r="B7" i="13"/>
  <c r="D10" i="19"/>
  <c r="S10" i="13"/>
  <c r="S8" i="13"/>
  <c r="S5" i="13"/>
  <c r="S9" i="13"/>
  <c r="S6" i="13"/>
  <c r="S11" i="13"/>
  <c r="D11" i="19" l="1"/>
  <c r="D12" i="19" l="1"/>
  <c r="B54" i="19" l="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B115" i="19" s="1"/>
  <c r="B116" i="19" s="1"/>
  <c r="B117" i="19" s="1"/>
  <c r="B118" i="19" s="1"/>
  <c r="B119" i="19" s="1"/>
  <c r="B120" i="19" s="1"/>
  <c r="B121" i="19" s="1"/>
  <c r="B122" i="19" s="1"/>
  <c r="B123" i="19" s="1"/>
  <c r="B124" i="19" s="1"/>
  <c r="B125" i="19" s="1"/>
  <c r="B126" i="19" s="1"/>
  <c r="B127" i="19" s="1"/>
  <c r="B128" i="19" s="1"/>
  <c r="B129" i="19" s="1"/>
  <c r="B130" i="19" s="1"/>
  <c r="B131" i="19" s="1"/>
  <c r="B132" i="19" s="1"/>
  <c r="B133" i="19" s="1"/>
  <c r="B134" i="19" s="1"/>
  <c r="B135" i="19" s="1"/>
  <c r="B136" i="19" s="1"/>
  <c r="B137" i="19" s="1"/>
  <c r="B138" i="19" s="1"/>
  <c r="B139" i="19" s="1"/>
  <c r="B140" i="19" s="1"/>
  <c r="B141" i="19" s="1"/>
  <c r="B142" i="19" s="1"/>
  <c r="B143" i="19" s="1"/>
  <c r="B144" i="19" s="1"/>
  <c r="B145" i="19" s="1"/>
  <c r="B146" i="19" s="1"/>
  <c r="B147" i="19" s="1"/>
  <c r="B148" i="19" s="1"/>
  <c r="B149" i="19" s="1"/>
  <c r="B150" i="19" s="1"/>
  <c r="B151" i="19" s="1"/>
  <c r="B152" i="19" s="1"/>
  <c r="B153" i="19" s="1"/>
  <c r="B154" i="19" s="1"/>
  <c r="B155" i="19" s="1"/>
  <c r="B156" i="19" s="1"/>
  <c r="B157" i="19" s="1"/>
  <c r="B158" i="19" s="1"/>
  <c r="B159" i="19" s="1"/>
  <c r="B160" i="19" s="1"/>
  <c r="B161" i="19" s="1"/>
  <c r="B162" i="19" s="1"/>
  <c r="B163" i="19" s="1"/>
  <c r="B164" i="19" s="1"/>
  <c r="B165" i="19" s="1"/>
  <c r="B166" i="19" s="1"/>
  <c r="B167" i="19" s="1"/>
  <c r="B168" i="19" s="1"/>
  <c r="B169" i="19" s="1"/>
  <c r="B170" i="19" s="1"/>
  <c r="B171" i="19" s="1"/>
  <c r="B172" i="19" s="1"/>
  <c r="B173" i="19" s="1"/>
  <c r="B174" i="19" s="1"/>
  <c r="B175" i="19" s="1"/>
  <c r="B176" i="19" s="1"/>
  <c r="B177" i="19" s="1"/>
  <c r="B178" i="19" s="1"/>
  <c r="B179" i="19" s="1"/>
  <c r="B180" i="19" s="1"/>
  <c r="B181" i="19" s="1"/>
  <c r="B182" i="19" s="1"/>
  <c r="B183" i="19" s="1"/>
  <c r="B184" i="19" s="1"/>
  <c r="B185" i="19" s="1"/>
  <c r="B186" i="19" s="1"/>
  <c r="B187" i="19" s="1"/>
  <c r="B188" i="19" s="1"/>
  <c r="B189" i="19" s="1"/>
  <c r="B190" i="19" s="1"/>
  <c r="B191" i="19" s="1"/>
  <c r="B192" i="19" s="1"/>
  <c r="B193" i="19" s="1"/>
  <c r="B194" i="19" s="1"/>
  <c r="B195" i="19" s="1"/>
  <c r="B196" i="19" s="1"/>
  <c r="B197" i="19" s="1"/>
  <c r="B198" i="19" s="1"/>
  <c r="B199" i="19" s="1"/>
  <c r="B200" i="19" s="1"/>
  <c r="B201" i="19" s="1"/>
  <c r="B202" i="19" s="1"/>
  <c r="B203" i="19" s="1"/>
  <c r="B204" i="19" s="1"/>
  <c r="B205" i="19" s="1"/>
  <c r="B206" i="19" s="1"/>
  <c r="B207" i="19" s="1"/>
  <c r="B208" i="19" s="1"/>
  <c r="B209" i="19" s="1"/>
  <c r="B210" i="19" s="1"/>
  <c r="B211" i="19" s="1"/>
  <c r="B212" i="19" s="1"/>
  <c r="B213" i="19" s="1"/>
  <c r="B214" i="19" s="1"/>
  <c r="B215" i="19" s="1"/>
  <c r="B216" i="19" s="1"/>
  <c r="B217" i="19" s="1"/>
  <c r="B218" i="19" s="1"/>
  <c r="B219" i="19" s="1"/>
  <c r="B220" i="19" s="1"/>
  <c r="B221" i="19" s="1"/>
  <c r="B222" i="19" s="1"/>
  <c r="B223" i="19" s="1"/>
  <c r="B224" i="19" s="1"/>
  <c r="B225" i="19" s="1"/>
  <c r="B226" i="19" s="1"/>
  <c r="B227" i="19" s="1"/>
  <c r="B228" i="19" s="1"/>
  <c r="B229" i="19" s="1"/>
  <c r="B230" i="19" s="1"/>
  <c r="B231" i="19" s="1"/>
  <c r="B232" i="19" s="1"/>
  <c r="B233" i="19" s="1"/>
  <c r="B234" i="19" s="1"/>
  <c r="B235" i="19" s="1"/>
  <c r="B236" i="19" s="1"/>
  <c r="B237" i="19" s="1"/>
  <c r="B238" i="19" s="1"/>
  <c r="B239" i="19" s="1"/>
  <c r="B240" i="19" s="1"/>
  <c r="B241" i="19" s="1"/>
  <c r="B242" i="19" s="1"/>
  <c r="B243" i="19" s="1"/>
  <c r="B244" i="19" s="1"/>
  <c r="B245" i="19" s="1"/>
  <c r="B246" i="19" s="1"/>
  <c r="B247" i="19" s="1"/>
  <c r="B248" i="19" s="1"/>
  <c r="B249" i="19" s="1"/>
  <c r="B250" i="19" s="1"/>
  <c r="B251" i="19" s="1"/>
  <c r="B252" i="19" s="1"/>
  <c r="B253" i="19" s="1"/>
  <c r="B254" i="19" s="1"/>
  <c r="B255" i="19" s="1"/>
  <c r="B256" i="19" s="1"/>
  <c r="B257" i="19" s="1"/>
  <c r="B258" i="19" s="1"/>
  <c r="B259" i="19" s="1"/>
  <c r="B260" i="19" s="1"/>
  <c r="B261" i="19" s="1"/>
  <c r="B262" i="19" s="1"/>
  <c r="B263" i="19" s="1"/>
  <c r="B264" i="19" s="1"/>
  <c r="B265" i="19" s="1"/>
  <c r="B266" i="19" s="1"/>
  <c r="B267" i="19" s="1"/>
  <c r="B268" i="19" s="1"/>
  <c r="B269" i="19" s="1"/>
  <c r="B270" i="19" s="1"/>
  <c r="B271" i="19" s="1"/>
  <c r="B272" i="19" s="1"/>
  <c r="B273" i="19" s="1"/>
  <c r="B274" i="19" s="1"/>
  <c r="B275" i="19" s="1"/>
  <c r="B276" i="19" s="1"/>
  <c r="B277" i="19" s="1"/>
  <c r="B278" i="19" s="1"/>
  <c r="B279" i="19" s="1"/>
  <c r="B280" i="19" s="1"/>
  <c r="B281" i="19" s="1"/>
  <c r="B282" i="19" s="1"/>
  <c r="B283" i="19" s="1"/>
  <c r="B284" i="19" s="1"/>
  <c r="B285" i="19" s="1"/>
  <c r="B286" i="19" s="1"/>
  <c r="B287" i="19" s="1"/>
  <c r="B288" i="19" s="1"/>
  <c r="B289" i="19" s="1"/>
  <c r="B290" i="19" s="1"/>
  <c r="B291" i="19" s="1"/>
  <c r="B292" i="19" s="1"/>
  <c r="B293" i="19" s="1"/>
  <c r="B294" i="19" s="1"/>
  <c r="B295" i="19" s="1"/>
  <c r="B296" i="19" s="1"/>
  <c r="B297" i="19" s="1"/>
  <c r="B298" i="19" s="1"/>
  <c r="B299" i="19" s="1"/>
  <c r="B300" i="19" s="1"/>
  <c r="B301" i="19" s="1"/>
  <c r="B302" i="19" s="1"/>
  <c r="B303" i="19" s="1"/>
  <c r="B304" i="19" s="1"/>
  <c r="B305" i="19" s="1"/>
  <c r="B306" i="19" s="1"/>
  <c r="B307" i="19" s="1"/>
  <c r="B308" i="19" s="1"/>
  <c r="B309" i="19" s="1"/>
  <c r="B310" i="19" s="1"/>
  <c r="B311" i="19" s="1"/>
  <c r="B312" i="19" s="1"/>
  <c r="B313" i="19" s="1"/>
  <c r="B314" i="19" s="1"/>
  <c r="B315" i="19" s="1"/>
  <c r="B316" i="19" s="1"/>
  <c r="B317" i="19" s="1"/>
  <c r="B318" i="19" s="1"/>
  <c r="B319" i="19" s="1"/>
  <c r="B320" i="19" s="1"/>
  <c r="B321" i="19" s="1"/>
  <c r="B322" i="19" s="1"/>
  <c r="B323" i="19" s="1"/>
  <c r="B324" i="19" s="1"/>
  <c r="B325" i="19" s="1"/>
  <c r="B326" i="19" s="1"/>
  <c r="B327" i="19" s="1"/>
  <c r="B328" i="19" s="1"/>
  <c r="B329" i="19" s="1"/>
  <c r="B330" i="19" s="1"/>
  <c r="B331" i="19" s="1"/>
  <c r="B332" i="19" s="1"/>
  <c r="B333" i="19" s="1"/>
  <c r="B334" i="19" s="1"/>
  <c r="B335" i="19" s="1"/>
  <c r="B336" i="19" s="1"/>
  <c r="B337" i="19" s="1"/>
  <c r="B338" i="19" s="1"/>
  <c r="B339" i="19" s="1"/>
  <c r="B340" i="19" s="1"/>
  <c r="B341" i="19" s="1"/>
  <c r="B342" i="19" s="1"/>
  <c r="B343" i="19" s="1"/>
  <c r="B344" i="19" s="1"/>
  <c r="B345" i="19" s="1"/>
  <c r="B346" i="19" s="1"/>
  <c r="B347" i="19" s="1"/>
  <c r="B348" i="19" s="1"/>
  <c r="B349" i="19" s="1"/>
  <c r="B350" i="19" s="1"/>
  <c r="B351" i="19" s="1"/>
  <c r="B352" i="19" s="1"/>
  <c r="B353" i="19" s="1"/>
  <c r="B354" i="19" s="1"/>
  <c r="B355" i="19" s="1"/>
  <c r="B356" i="19" s="1"/>
  <c r="B357" i="19" s="1"/>
  <c r="B358" i="19" s="1"/>
  <c r="B359" i="19" s="1"/>
  <c r="B360" i="19" s="1"/>
  <c r="B361" i="19" s="1"/>
  <c r="B362" i="19" s="1"/>
  <c r="B363" i="19" s="1"/>
  <c r="B364" i="19" s="1"/>
  <c r="B365" i="19" s="1"/>
  <c r="B366" i="19" s="1"/>
  <c r="B367" i="19" s="1"/>
  <c r="B368" i="19" s="1"/>
  <c r="B369" i="19" s="1"/>
  <c r="B370" i="19" s="1"/>
  <c r="B371" i="19" s="1"/>
  <c r="B372" i="19" s="1"/>
  <c r="B373" i="19" s="1"/>
  <c r="B374" i="19" s="1"/>
  <c r="B375" i="19" s="1"/>
  <c r="B376" i="19" s="1"/>
  <c r="B377" i="19" s="1"/>
  <c r="B378" i="19" s="1"/>
  <c r="B379" i="19" s="1"/>
  <c r="B380" i="19" s="1"/>
  <c r="B381" i="19" s="1"/>
  <c r="B382" i="19" s="1"/>
  <c r="B383" i="19" s="1"/>
  <c r="B384" i="19" s="1"/>
  <c r="B385" i="19" s="1"/>
  <c r="B386" i="19" s="1"/>
  <c r="B387" i="19" s="1"/>
  <c r="B388" i="19" s="1"/>
  <c r="B389" i="19" s="1"/>
  <c r="B390" i="19" s="1"/>
  <c r="B391" i="19" s="1"/>
  <c r="B392" i="19" s="1"/>
  <c r="B393" i="19" s="1"/>
  <c r="B394" i="19" s="1"/>
  <c r="B395" i="19" s="1"/>
  <c r="B396" i="19" s="1"/>
  <c r="B397" i="19" s="1"/>
  <c r="B398" i="19" s="1"/>
  <c r="B399" i="19" s="1"/>
  <c r="B400" i="19" s="1"/>
  <c r="B401" i="19" s="1"/>
  <c r="B402" i="19" s="1"/>
  <c r="B403" i="19" s="1"/>
  <c r="B404" i="19" s="1"/>
  <c r="B405" i="19" s="1"/>
  <c r="B406" i="19" s="1"/>
  <c r="B407" i="19" s="1"/>
  <c r="B408" i="19" s="1"/>
  <c r="B409" i="19" s="1"/>
  <c r="B410" i="19" s="1"/>
  <c r="B411" i="19" s="1"/>
  <c r="B412" i="19" s="1"/>
  <c r="B413" i="19" s="1"/>
  <c r="B414" i="19" s="1"/>
  <c r="B415" i="19" s="1"/>
  <c r="B416" i="19" s="1"/>
  <c r="B417" i="19" s="1"/>
  <c r="B418" i="19" s="1"/>
  <c r="B419" i="19" s="1"/>
  <c r="B420" i="19" s="1"/>
  <c r="B421" i="19" s="1"/>
  <c r="B422" i="19" s="1"/>
  <c r="B423" i="19" s="1"/>
  <c r="B424" i="19" s="1"/>
  <c r="B425" i="19" s="1"/>
  <c r="B426" i="19" s="1"/>
  <c r="B427" i="19" s="1"/>
  <c r="B428" i="19" s="1"/>
  <c r="B429" i="19" s="1"/>
  <c r="B430" i="19" s="1"/>
  <c r="B431" i="19" s="1"/>
  <c r="B432" i="19" s="1"/>
  <c r="B433" i="19" s="1"/>
  <c r="B434" i="19" s="1"/>
  <c r="B435" i="19" s="1"/>
  <c r="B436" i="19" s="1"/>
  <c r="B437" i="19" s="1"/>
  <c r="B438" i="19" s="1"/>
  <c r="B439" i="19" s="1"/>
  <c r="B440" i="19" s="1"/>
  <c r="B441" i="19" s="1"/>
  <c r="B442" i="19" s="1"/>
  <c r="B443" i="19" s="1"/>
  <c r="B444" i="19" s="1"/>
  <c r="B445" i="19" s="1"/>
  <c r="B446" i="19" s="1"/>
  <c r="B447" i="19" s="1"/>
  <c r="B448" i="19" s="1"/>
  <c r="B449" i="19" s="1"/>
  <c r="B450" i="19" s="1"/>
  <c r="B451" i="19" s="1"/>
  <c r="B452" i="19" s="1"/>
  <c r="B453" i="19" s="1"/>
  <c r="B454" i="19" s="1"/>
  <c r="B455" i="19" s="1"/>
  <c r="B456" i="19" s="1"/>
  <c r="B457" i="19" s="1"/>
  <c r="B458" i="19" s="1"/>
  <c r="B459" i="19" s="1"/>
  <c r="B460" i="19" s="1"/>
  <c r="B461" i="19" s="1"/>
  <c r="B462" i="19" s="1"/>
  <c r="B463" i="19" s="1"/>
  <c r="B464" i="19" s="1"/>
  <c r="B465" i="19" s="1"/>
  <c r="B466" i="19" s="1"/>
  <c r="B467" i="19" s="1"/>
  <c r="B468" i="19" s="1"/>
  <c r="B469" i="19" s="1"/>
  <c r="B470" i="19" s="1"/>
  <c r="B471" i="19" s="1"/>
  <c r="B472" i="19" s="1"/>
  <c r="B473" i="19" s="1"/>
  <c r="B474" i="19" s="1"/>
  <c r="B475" i="19" s="1"/>
  <c r="B476" i="19" s="1"/>
  <c r="B477" i="19" s="1"/>
  <c r="B478" i="19" s="1"/>
  <c r="B479" i="19" s="1"/>
  <c r="B480" i="19" s="1"/>
  <c r="B481" i="19" s="1"/>
  <c r="B482" i="19" s="1"/>
  <c r="B483" i="19" s="1"/>
  <c r="B484" i="19" s="1"/>
  <c r="B485" i="19" s="1"/>
  <c r="B486" i="19" s="1"/>
  <c r="B487" i="19" s="1"/>
  <c r="B488" i="19" s="1"/>
  <c r="B489" i="19" s="1"/>
  <c r="B490" i="19" s="1"/>
  <c r="B491" i="19" s="1"/>
  <c r="B492" i="19" s="1"/>
  <c r="B493" i="19" s="1"/>
  <c r="B494" i="19" s="1"/>
  <c r="B495" i="19" s="1"/>
  <c r="B496" i="19" s="1"/>
  <c r="B497" i="19" s="1"/>
  <c r="B498" i="19" s="1"/>
  <c r="B499" i="19" s="1"/>
  <c r="B500" i="19" s="1"/>
  <c r="B501" i="19" s="1"/>
  <c r="B502" i="19" s="1"/>
  <c r="B503" i="19" s="1"/>
  <c r="D13" i="19" l="1"/>
  <c r="C14" i="19" l="1"/>
  <c r="D14" i="19" l="1"/>
  <c r="C15" i="19" s="1"/>
  <c r="D15" i="19" s="1"/>
  <c r="C16" i="19" s="1"/>
  <c r="D16" i="19" s="1"/>
  <c r="C17" i="19" s="1"/>
  <c r="D17" i="19" l="1"/>
  <c r="C18" i="19" s="1"/>
  <c r="D18" i="19" l="1"/>
  <c r="C19" i="19" s="1"/>
  <c r="D19" i="19" l="1"/>
  <c r="C20" i="19" s="1"/>
  <c r="D20" i="19" l="1"/>
  <c r="C21" i="19" s="1"/>
  <c r="D21" i="19" l="1"/>
  <c r="C22" i="19" s="1"/>
  <c r="D22" i="19" l="1"/>
  <c r="C23" i="19" s="1"/>
  <c r="D23" i="19" l="1"/>
  <c r="C24" i="19" s="1"/>
  <c r="D24" i="19" l="1"/>
  <c r="C25" i="19" s="1"/>
  <c r="D25" i="19" l="1"/>
  <c r="C26" i="19" s="1"/>
  <c r="D26" i="19" l="1"/>
  <c r="C27" i="19" s="1"/>
  <c r="D27" i="19" l="1"/>
  <c r="C28" i="19" s="1"/>
  <c r="D28" i="19" l="1"/>
  <c r="C29" i="19" s="1"/>
  <c r="D29" i="19" l="1"/>
  <c r="C30" i="19" s="1"/>
  <c r="D30" i="19" l="1"/>
  <c r="C31" i="19" s="1"/>
  <c r="D31" i="19" l="1"/>
  <c r="C32" i="19" s="1"/>
  <c r="D32" i="19" l="1"/>
  <c r="C33" i="19" s="1"/>
  <c r="D33" i="19" l="1"/>
  <c r="C34" i="19" s="1"/>
  <c r="D34" i="19" l="1"/>
  <c r="C35" i="19" s="1"/>
  <c r="D35" i="19" l="1"/>
  <c r="C36" i="19" s="1"/>
  <c r="D36" i="19" l="1"/>
  <c r="C37" i="19" s="1"/>
  <c r="D37" i="19" l="1"/>
  <c r="C38" i="19" s="1"/>
  <c r="D38" i="19" l="1"/>
  <c r="C39" i="19" s="1"/>
  <c r="D39" i="19" l="1"/>
  <c r="C40" i="19" s="1"/>
  <c r="D40" i="19" l="1"/>
  <c r="C41" i="19" s="1"/>
  <c r="D41" i="19" l="1"/>
  <c r="C42" i="19" s="1"/>
  <c r="D42" i="19" l="1"/>
  <c r="C43" i="19" s="1"/>
  <c r="D43" i="19" l="1"/>
  <c r="C44" i="19" s="1"/>
  <c r="D44" i="19" l="1"/>
  <c r="C45" i="19" s="1"/>
  <c r="D45" i="19" l="1"/>
  <c r="C46" i="19" s="1"/>
  <c r="D46" i="19" l="1"/>
  <c r="C47" i="19" s="1"/>
  <c r="D47" i="19" l="1"/>
  <c r="C48" i="19" s="1"/>
  <c r="D48" i="19" l="1"/>
  <c r="C49" i="19" s="1"/>
  <c r="D49" i="19" l="1"/>
  <c r="C50" i="19" s="1"/>
  <c r="D50" i="19" l="1"/>
  <c r="C51" i="19" s="1"/>
  <c r="D51" i="19" l="1"/>
  <c r="C52" i="19" s="1"/>
  <c r="D52" i="19" l="1"/>
  <c r="C53" i="19" s="1"/>
  <c r="C54" i="19" s="1"/>
  <c r="C55" i="19" s="1"/>
  <c r="C56" i="19" l="1"/>
  <c r="C57" i="19" s="1"/>
  <c r="C58" i="19" s="1"/>
  <c r="C59" i="19" s="1"/>
  <c r="C60" i="19" s="1"/>
  <c r="C61" i="19" s="1"/>
  <c r="C62" i="19" s="1"/>
  <c r="C63" i="19" s="1"/>
  <c r="AE5" i="13"/>
  <c r="B5" i="13" s="1"/>
  <c r="D53" i="19"/>
  <c r="C64" i="19" l="1"/>
  <c r="C65" i="19" s="1"/>
  <c r="C66" i="19" s="1"/>
  <c r="C67" i="19" s="1"/>
  <c r="C68" i="19" s="1"/>
  <c r="C69" i="19" s="1"/>
  <c r="C70" i="19" s="1"/>
  <c r="C71" i="19" s="1"/>
  <c r="C72" i="19" s="1"/>
  <c r="C73" i="19" s="1"/>
  <c r="C74" i="19" s="1"/>
  <c r="C75" i="19" s="1"/>
  <c r="C76" i="19" s="1"/>
  <c r="C77" i="19" s="1"/>
  <c r="C78" i="19" s="1"/>
  <c r="C79" i="19" s="1"/>
  <c r="C80" i="19" s="1"/>
  <c r="C81" i="19" s="1"/>
  <c r="C82" i="19" s="1"/>
  <c r="C83" i="19" s="1"/>
  <c r="C84" i="19" s="1"/>
  <c r="C85" i="19" s="1"/>
  <c r="C86" i="19" s="1"/>
  <c r="C87" i="19" s="1"/>
  <c r="C88" i="19" s="1"/>
  <c r="C89" i="19" s="1"/>
  <c r="C90" i="19" s="1"/>
  <c r="C91" i="19" s="1"/>
  <c r="C92" i="19" s="1"/>
  <c r="C93" i="19" s="1"/>
  <c r="C94" i="19" s="1"/>
  <c r="C95" i="19" s="1"/>
  <c r="C96" i="19" s="1"/>
  <c r="C97" i="19" s="1"/>
  <c r="C98" i="19" s="1"/>
  <c r="C99" i="19" s="1"/>
  <c r="C100" i="19" s="1"/>
  <c r="C101" i="19" s="1"/>
  <c r="C102" i="19" s="1"/>
  <c r="C103" i="19" s="1"/>
  <c r="X5" i="12"/>
  <c r="B5" i="12" s="1"/>
  <c r="AB5" i="17"/>
  <c r="B5" i="17" s="1"/>
  <c r="D54" i="19"/>
  <c r="C104" i="19" l="1"/>
  <c r="C105" i="19" s="1"/>
  <c r="C106" i="19" s="1"/>
  <c r="C107" i="19" s="1"/>
  <c r="C108" i="19" s="1"/>
  <c r="C109" i="19" s="1"/>
  <c r="C110" i="19" s="1"/>
  <c r="C111" i="19" s="1"/>
  <c r="C112" i="19" s="1"/>
  <c r="C113" i="19" s="1"/>
  <c r="C114" i="19" s="1"/>
  <c r="C115" i="19" s="1"/>
  <c r="C116" i="19" s="1"/>
  <c r="C117" i="19" s="1"/>
  <c r="C118" i="19" s="1"/>
  <c r="C119" i="19" s="1"/>
  <c r="C120" i="19" s="1"/>
  <c r="C121" i="19" s="1"/>
  <c r="C122" i="19" s="1"/>
  <c r="C123" i="19" s="1"/>
  <c r="C124" i="19" s="1"/>
  <c r="C125" i="19" s="1"/>
  <c r="C126" i="19" s="1"/>
  <c r="C127" i="19" s="1"/>
  <c r="C128" i="19" s="1"/>
  <c r="C129" i="19" s="1"/>
  <c r="C130" i="19" s="1"/>
  <c r="C131" i="19" s="1"/>
  <c r="C132" i="19" s="1"/>
  <c r="C133" i="19" s="1"/>
  <c r="C134" i="19" s="1"/>
  <c r="C135" i="19" s="1"/>
  <c r="C136" i="19" s="1"/>
  <c r="C137" i="19" s="1"/>
  <c r="C138" i="19" s="1"/>
  <c r="C139" i="19" s="1"/>
  <c r="C140" i="19" s="1"/>
  <c r="C141" i="19" s="1"/>
  <c r="C142" i="19" s="1"/>
  <c r="C143" i="19" s="1"/>
  <c r="C144" i="19" s="1"/>
  <c r="C145" i="19" s="1"/>
  <c r="C146" i="19" s="1"/>
  <c r="C147" i="19" s="1"/>
  <c r="C148" i="19" s="1"/>
  <c r="C149" i="19" s="1"/>
  <c r="C150" i="19" s="1"/>
  <c r="C151" i="19" s="1"/>
  <c r="C152" i="19" s="1"/>
  <c r="C153" i="19" s="1"/>
  <c r="C154" i="19" s="1"/>
  <c r="C155" i="19" s="1"/>
  <c r="C156" i="19" s="1"/>
  <c r="C157" i="19" s="1"/>
  <c r="C158" i="19" s="1"/>
  <c r="C159" i="19" s="1"/>
  <c r="C160" i="19" s="1"/>
  <c r="C161" i="19" s="1"/>
  <c r="C162" i="19" s="1"/>
  <c r="C163" i="19" s="1"/>
  <c r="C164" i="19" s="1"/>
  <c r="C165" i="19" s="1"/>
  <c r="C166" i="19" s="1"/>
  <c r="C167" i="19" s="1"/>
  <c r="C168" i="19" s="1"/>
  <c r="C169" i="19" s="1"/>
  <c r="C170" i="19" s="1"/>
  <c r="C171" i="19" s="1"/>
  <c r="C172" i="19" s="1"/>
  <c r="C173" i="19" s="1"/>
  <c r="C174" i="19" s="1"/>
  <c r="C175" i="19" s="1"/>
  <c r="C176" i="19" s="1"/>
  <c r="C177" i="19" s="1"/>
  <c r="C178" i="19" s="1"/>
  <c r="C179" i="19" s="1"/>
  <c r="C180" i="19" s="1"/>
  <c r="C181" i="19" s="1"/>
  <c r="C182" i="19" s="1"/>
  <c r="C183" i="19" s="1"/>
  <c r="C184" i="19" s="1"/>
  <c r="C185" i="19" s="1"/>
  <c r="C186" i="19" s="1"/>
  <c r="C187" i="19" s="1"/>
  <c r="C188" i="19" s="1"/>
  <c r="C189" i="19" s="1"/>
  <c r="C190" i="19" s="1"/>
  <c r="C191" i="19" s="1"/>
  <c r="C192" i="19" s="1"/>
  <c r="C193" i="19" s="1"/>
  <c r="C194" i="19" s="1"/>
  <c r="C195" i="19" s="1"/>
  <c r="C196" i="19" s="1"/>
  <c r="C197" i="19" s="1"/>
  <c r="C198" i="19" s="1"/>
  <c r="C199" i="19" s="1"/>
  <c r="C200" i="19" s="1"/>
  <c r="C201" i="19" s="1"/>
  <c r="C202" i="19" s="1"/>
  <c r="C203" i="19" s="1"/>
  <c r="C204" i="19" s="1"/>
  <c r="C205" i="19" s="1"/>
  <c r="C206" i="19" s="1"/>
  <c r="C207" i="19" s="1"/>
  <c r="C208" i="19" s="1"/>
  <c r="C209" i="19" s="1"/>
  <c r="C210" i="19" s="1"/>
  <c r="C211" i="19" s="1"/>
  <c r="C212" i="19" s="1"/>
  <c r="C213" i="19" s="1"/>
  <c r="C214" i="19" s="1"/>
  <c r="C215" i="19" s="1"/>
  <c r="C216" i="19" s="1"/>
  <c r="C217" i="19" s="1"/>
  <c r="C218" i="19" s="1"/>
  <c r="C219" i="19" s="1"/>
  <c r="C220" i="19" s="1"/>
  <c r="C221" i="19" s="1"/>
  <c r="C222" i="19" s="1"/>
  <c r="C223" i="19" s="1"/>
  <c r="C224" i="19" s="1"/>
  <c r="C225" i="19" s="1"/>
  <c r="C226" i="19" s="1"/>
  <c r="C227" i="19" s="1"/>
  <c r="C228" i="19" s="1"/>
  <c r="C229" i="19" s="1"/>
  <c r="C230" i="19" s="1"/>
  <c r="C231" i="19" s="1"/>
  <c r="C232" i="19" s="1"/>
  <c r="C233" i="19" s="1"/>
  <c r="C234" i="19" s="1"/>
  <c r="C235" i="19" s="1"/>
  <c r="C236" i="19" s="1"/>
  <c r="C237" i="19" s="1"/>
  <c r="C238" i="19" s="1"/>
  <c r="C239" i="19" s="1"/>
  <c r="C240" i="19" s="1"/>
  <c r="C241" i="19" s="1"/>
  <c r="C242" i="19" s="1"/>
  <c r="C243" i="19" s="1"/>
  <c r="C244" i="19" s="1"/>
  <c r="C245" i="19" s="1"/>
  <c r="C246" i="19" s="1"/>
  <c r="C247" i="19" s="1"/>
  <c r="C248" i="19" s="1"/>
  <c r="C249" i="19" s="1"/>
  <c r="C250" i="19" s="1"/>
  <c r="C251" i="19" s="1"/>
  <c r="C252" i="19" s="1"/>
  <c r="C253" i="19" s="1"/>
  <c r="C254" i="19" s="1"/>
  <c r="C255" i="19" s="1"/>
  <c r="C256" i="19" s="1"/>
  <c r="C257" i="19" s="1"/>
  <c r="C258" i="19" s="1"/>
  <c r="C259" i="19" s="1"/>
  <c r="C260" i="19" s="1"/>
  <c r="C261" i="19" s="1"/>
  <c r="C262" i="19" s="1"/>
  <c r="C263" i="19" s="1"/>
  <c r="C264" i="19" s="1"/>
  <c r="C265" i="19" s="1"/>
  <c r="C266" i="19" s="1"/>
  <c r="C267" i="19" s="1"/>
  <c r="C268" i="19" s="1"/>
  <c r="C269" i="19" s="1"/>
  <c r="C270" i="19" s="1"/>
  <c r="C271" i="19" s="1"/>
  <c r="C272" i="19" s="1"/>
  <c r="C273" i="19" s="1"/>
  <c r="C274" i="19" s="1"/>
  <c r="C275" i="19" s="1"/>
  <c r="C276" i="19" s="1"/>
  <c r="C277" i="19" s="1"/>
  <c r="C278" i="19" s="1"/>
  <c r="C279" i="19" s="1"/>
  <c r="C280" i="19" s="1"/>
  <c r="C281" i="19" s="1"/>
  <c r="C282" i="19" s="1"/>
  <c r="C283" i="19" s="1"/>
  <c r="C284" i="19" s="1"/>
  <c r="C285" i="19" s="1"/>
  <c r="C286" i="19" s="1"/>
  <c r="C287" i="19" s="1"/>
  <c r="C288" i="19" s="1"/>
  <c r="C289" i="19" s="1"/>
  <c r="C290" i="19" s="1"/>
  <c r="C291" i="19" s="1"/>
  <c r="C292" i="19" s="1"/>
  <c r="C293" i="19" s="1"/>
  <c r="C294" i="19" s="1"/>
  <c r="C295" i="19" s="1"/>
  <c r="C296" i="19" s="1"/>
  <c r="C297" i="19" s="1"/>
  <c r="C298" i="19" s="1"/>
  <c r="C299" i="19" s="1"/>
  <c r="C300" i="19" s="1"/>
  <c r="C301" i="19" s="1"/>
  <c r="C302" i="19" s="1"/>
  <c r="C303" i="19" s="1"/>
  <c r="C304" i="19" s="1"/>
  <c r="C305" i="19" s="1"/>
  <c r="C306" i="19" s="1"/>
  <c r="C307" i="19" s="1"/>
  <c r="C308" i="19" s="1"/>
  <c r="C309" i="19" s="1"/>
  <c r="C310" i="19" s="1"/>
  <c r="C311" i="19" s="1"/>
  <c r="C312" i="19" s="1"/>
  <c r="C313" i="19" s="1"/>
  <c r="C314" i="19" s="1"/>
  <c r="C315" i="19" s="1"/>
  <c r="C316" i="19" s="1"/>
  <c r="C317" i="19" s="1"/>
  <c r="C318" i="19" s="1"/>
  <c r="C319" i="19" s="1"/>
  <c r="C320" i="19" s="1"/>
  <c r="C321" i="19" s="1"/>
  <c r="C322" i="19" s="1"/>
  <c r="C323" i="19" s="1"/>
  <c r="C324" i="19" s="1"/>
  <c r="C325" i="19" s="1"/>
  <c r="C326" i="19" s="1"/>
  <c r="C327" i="19" s="1"/>
  <c r="C328" i="19" s="1"/>
  <c r="C329" i="19" s="1"/>
  <c r="C330" i="19" s="1"/>
  <c r="C331" i="19" s="1"/>
  <c r="C332" i="19" s="1"/>
  <c r="C333" i="19" s="1"/>
  <c r="C334" i="19" s="1"/>
  <c r="C335" i="19" s="1"/>
  <c r="C336" i="19" s="1"/>
  <c r="C337" i="19" s="1"/>
  <c r="C338" i="19" s="1"/>
  <c r="C339" i="19" s="1"/>
  <c r="C340" i="19" s="1"/>
  <c r="C341" i="19" s="1"/>
  <c r="C342" i="19" s="1"/>
  <c r="C343" i="19" s="1"/>
  <c r="C344" i="19" s="1"/>
  <c r="C345" i="19" s="1"/>
  <c r="C346" i="19" s="1"/>
  <c r="C347" i="19" s="1"/>
  <c r="C348" i="19" s="1"/>
  <c r="C349" i="19" s="1"/>
  <c r="C350" i="19" s="1"/>
  <c r="C351" i="19" s="1"/>
  <c r="C352" i="19" s="1"/>
  <c r="C353" i="19" s="1"/>
  <c r="C354" i="19" s="1"/>
  <c r="C355" i="19" s="1"/>
  <c r="C356" i="19" s="1"/>
  <c r="C357" i="19" s="1"/>
  <c r="C358" i="19" s="1"/>
  <c r="C359" i="19" s="1"/>
  <c r="C360" i="19" s="1"/>
  <c r="C361" i="19" s="1"/>
  <c r="C362" i="19" s="1"/>
  <c r="C363" i="19" s="1"/>
  <c r="C364" i="19" s="1"/>
  <c r="C365" i="19" s="1"/>
  <c r="C366" i="19" s="1"/>
  <c r="C367" i="19" s="1"/>
  <c r="C368" i="19" s="1"/>
  <c r="C369" i="19" s="1"/>
  <c r="C370" i="19" s="1"/>
  <c r="C371" i="19" s="1"/>
  <c r="C372" i="19" s="1"/>
  <c r="C373" i="19" s="1"/>
  <c r="C374" i="19" s="1"/>
  <c r="C375" i="19" s="1"/>
  <c r="C376" i="19" s="1"/>
  <c r="C377" i="19" s="1"/>
  <c r="C378" i="19" s="1"/>
  <c r="C379" i="19" s="1"/>
  <c r="C380" i="19" s="1"/>
  <c r="C381" i="19" s="1"/>
  <c r="C382" i="19" s="1"/>
  <c r="C383" i="19" s="1"/>
  <c r="C384" i="19" s="1"/>
  <c r="C385" i="19" s="1"/>
  <c r="C386" i="19" s="1"/>
  <c r="C387" i="19" s="1"/>
  <c r="C388" i="19" s="1"/>
  <c r="C389" i="19" s="1"/>
  <c r="C390" i="19" s="1"/>
  <c r="C391" i="19" s="1"/>
  <c r="C392" i="19" s="1"/>
  <c r="C393" i="19" s="1"/>
  <c r="C394" i="19" s="1"/>
  <c r="C395" i="19" s="1"/>
  <c r="C396" i="19" s="1"/>
  <c r="C397" i="19" s="1"/>
  <c r="C398" i="19" s="1"/>
  <c r="C399" i="19" s="1"/>
  <c r="C400" i="19" s="1"/>
  <c r="C401" i="19" s="1"/>
  <c r="C402" i="19" s="1"/>
  <c r="C403" i="19" s="1"/>
  <c r="C404" i="19" s="1"/>
  <c r="C405" i="19" s="1"/>
  <c r="C406" i="19" s="1"/>
  <c r="C407" i="19" s="1"/>
  <c r="C408" i="19" s="1"/>
  <c r="C409" i="19" s="1"/>
  <c r="C410" i="19" s="1"/>
  <c r="C411" i="19" s="1"/>
  <c r="C412" i="19" s="1"/>
  <c r="C413" i="19" s="1"/>
  <c r="C414" i="19" s="1"/>
  <c r="C415" i="19" s="1"/>
  <c r="C416" i="19" s="1"/>
  <c r="C417" i="19" s="1"/>
  <c r="C418" i="19" s="1"/>
  <c r="C419" i="19" s="1"/>
  <c r="C420" i="19" s="1"/>
  <c r="C421" i="19" s="1"/>
  <c r="C422" i="19" s="1"/>
  <c r="C423" i="19" s="1"/>
  <c r="C424" i="19" s="1"/>
  <c r="C425" i="19" s="1"/>
  <c r="C426" i="19" s="1"/>
  <c r="C427" i="19" s="1"/>
  <c r="C428" i="19" s="1"/>
  <c r="C429" i="19" s="1"/>
  <c r="C430" i="19" s="1"/>
  <c r="C431" i="19" s="1"/>
  <c r="C432" i="19" s="1"/>
  <c r="C433" i="19" s="1"/>
  <c r="C434" i="19" s="1"/>
  <c r="C435" i="19" s="1"/>
  <c r="C436" i="19" s="1"/>
  <c r="C437" i="19" s="1"/>
  <c r="C438" i="19" s="1"/>
  <c r="C439" i="19" s="1"/>
  <c r="C440" i="19" s="1"/>
  <c r="C441" i="19" s="1"/>
  <c r="C442" i="19" s="1"/>
  <c r="C443" i="19" s="1"/>
  <c r="C444" i="19" s="1"/>
  <c r="C445" i="19" s="1"/>
  <c r="C446" i="19" s="1"/>
  <c r="C447" i="19" s="1"/>
  <c r="C448" i="19" s="1"/>
  <c r="C449" i="19" s="1"/>
  <c r="C450" i="19" s="1"/>
  <c r="C451" i="19" s="1"/>
  <c r="C452" i="19" s="1"/>
  <c r="C453" i="19" s="1"/>
  <c r="C454" i="19" s="1"/>
  <c r="C455" i="19" s="1"/>
  <c r="C456" i="19" s="1"/>
  <c r="C457" i="19" s="1"/>
  <c r="C458" i="19" s="1"/>
  <c r="C459" i="19" s="1"/>
  <c r="C460" i="19" s="1"/>
  <c r="C461" i="19" s="1"/>
  <c r="C462" i="19" s="1"/>
  <c r="C463" i="19" s="1"/>
  <c r="C464" i="19" s="1"/>
  <c r="C465" i="19" s="1"/>
  <c r="C466" i="19" s="1"/>
  <c r="C467" i="19" s="1"/>
  <c r="C468" i="19" s="1"/>
  <c r="C469" i="19" s="1"/>
  <c r="C470" i="19" s="1"/>
  <c r="C471" i="19" s="1"/>
  <c r="C472" i="19" s="1"/>
  <c r="C473" i="19" s="1"/>
  <c r="C474" i="19" s="1"/>
  <c r="C475" i="19" s="1"/>
  <c r="C476" i="19" s="1"/>
  <c r="C477" i="19" s="1"/>
  <c r="C478" i="19" s="1"/>
  <c r="C479" i="19" s="1"/>
  <c r="C480" i="19" s="1"/>
  <c r="C481" i="19" s="1"/>
  <c r="C482" i="19" s="1"/>
  <c r="C483" i="19" s="1"/>
  <c r="C484" i="19" s="1"/>
  <c r="C485" i="19" s="1"/>
  <c r="C486" i="19" s="1"/>
  <c r="C487" i="19" s="1"/>
  <c r="C488" i="19" s="1"/>
  <c r="C489" i="19" s="1"/>
  <c r="C490" i="19" s="1"/>
  <c r="C491" i="19" s="1"/>
  <c r="C492" i="19" s="1"/>
  <c r="C493" i="19" s="1"/>
  <c r="C494" i="19" s="1"/>
  <c r="C495" i="19" s="1"/>
  <c r="C496" i="19" s="1"/>
  <c r="C497" i="19" s="1"/>
  <c r="C498" i="19" s="1"/>
  <c r="C499" i="19" s="1"/>
  <c r="C500" i="19" s="1"/>
  <c r="C501" i="19" s="1"/>
  <c r="C502" i="19" s="1"/>
  <c r="C503" i="19" s="1"/>
  <c r="AA5" i="14"/>
  <c r="B5" i="14" s="1"/>
  <c r="D55" i="19"/>
  <c r="D56" i="19" l="1"/>
  <c r="D57" i="19" l="1"/>
  <c r="D58" i="19" l="1"/>
  <c r="D59" i="19" l="1"/>
  <c r="D60" i="19" l="1"/>
  <c r="D61" i="19" l="1"/>
  <c r="D62" i="19" l="1"/>
  <c r="D63" i="19" l="1"/>
  <c r="D64" i="19" l="1"/>
  <c r="D65" i="19" l="1"/>
  <c r="D66" i="19" l="1"/>
  <c r="D67" i="19" l="1"/>
  <c r="D68" i="19" l="1"/>
  <c r="D69" i="19" l="1"/>
  <c r="D70" i="19" l="1"/>
  <c r="D71" i="19" l="1"/>
  <c r="D72" i="19" l="1"/>
  <c r="D73" i="19" l="1"/>
  <c r="D74" i="19" l="1"/>
  <c r="D75" i="19" l="1"/>
  <c r="D76" i="19" l="1"/>
  <c r="D77" i="19" l="1"/>
  <c r="D78" i="19" l="1"/>
  <c r="D79" i="19" l="1"/>
  <c r="D80" i="19" l="1"/>
  <c r="B6" i="13" l="1"/>
  <c r="D81" i="19"/>
  <c r="D82" i="19" l="1"/>
  <c r="D83" i="19" l="1"/>
  <c r="D84" i="19" l="1"/>
  <c r="D85" i="19" l="1"/>
  <c r="D86" i="19" l="1"/>
  <c r="D87" i="19" l="1"/>
  <c r="D88" i="19" l="1"/>
  <c r="D89" i="19" l="1"/>
  <c r="D90" i="19" l="1"/>
  <c r="D91" i="19" l="1"/>
  <c r="D92" i="19" l="1"/>
  <c r="D93" i="19" l="1"/>
  <c r="D94" i="19" l="1"/>
  <c r="D95" i="19" l="1"/>
  <c r="D96" i="19" l="1"/>
  <c r="D97" i="19" l="1"/>
  <c r="D98" i="19" l="1"/>
  <c r="D99" i="19" l="1"/>
  <c r="D100" i="19" l="1"/>
  <c r="D101" i="19" l="1"/>
  <c r="D102" i="19" l="1"/>
  <c r="D103" i="19" l="1"/>
  <c r="D104" i="19" l="1"/>
  <c r="D105" i="19" l="1"/>
  <c r="D106" i="19" l="1"/>
  <c r="D107" i="19" l="1"/>
  <c r="D108" i="19" l="1"/>
  <c r="D109" i="19" l="1"/>
  <c r="D110" i="19" l="1"/>
  <c r="D111" i="19" l="1"/>
  <c r="D112" i="19" l="1"/>
  <c r="D113" i="19" l="1"/>
  <c r="D114" i="19" l="1"/>
  <c r="D115" i="19" l="1"/>
  <c r="D116" i="19" l="1"/>
  <c r="D117" i="19" l="1"/>
  <c r="D118" i="19" l="1"/>
  <c r="D119" i="19" l="1"/>
  <c r="D120" i="19" l="1"/>
  <c r="D121" i="19" l="1"/>
  <c r="D122" i="19" l="1"/>
  <c r="D123" i="19" l="1"/>
  <c r="D124" i="19" l="1"/>
  <c r="D125" i="19" l="1"/>
  <c r="D126" i="19" l="1"/>
  <c r="D127" i="19" l="1"/>
  <c r="D128" i="19" l="1"/>
  <c r="D129" i="19" l="1"/>
  <c r="D130" i="19" l="1"/>
  <c r="D131" i="19" l="1"/>
  <c r="D132" i="19" l="1"/>
  <c r="D133" i="19" l="1"/>
  <c r="D134" i="19" l="1"/>
  <c r="D135" i="19" l="1"/>
  <c r="D136" i="19" l="1"/>
  <c r="D137" i="19" l="1"/>
  <c r="D138" i="19" l="1"/>
  <c r="D139" i="19" l="1"/>
  <c r="D140" i="19" l="1"/>
  <c r="D141" i="19" l="1"/>
  <c r="D142" i="19" l="1"/>
  <c r="D143" i="19" l="1"/>
  <c r="D144" i="19" l="1"/>
  <c r="D145" i="19" l="1"/>
  <c r="D146" i="19" l="1"/>
  <c r="D147" i="19" l="1"/>
  <c r="D148" i="19" l="1"/>
  <c r="D149" i="19" l="1"/>
  <c r="D150" i="19" l="1"/>
  <c r="D151" i="19" l="1"/>
  <c r="D152" i="19" l="1"/>
  <c r="D153" i="19" l="1"/>
  <c r="D154" i="19" l="1"/>
  <c r="D155" i="19" l="1"/>
  <c r="D156" i="19" l="1"/>
  <c r="D157" i="19" l="1"/>
  <c r="D158" i="19" l="1"/>
  <c r="D159" i="19" l="1"/>
  <c r="D160" i="19" l="1"/>
  <c r="D161" i="19" l="1"/>
  <c r="D162" i="19" l="1"/>
  <c r="D163" i="19" l="1"/>
  <c r="D164" i="19" l="1"/>
  <c r="D165" i="19" l="1"/>
  <c r="D166" i="19" l="1"/>
  <c r="D167" i="19" l="1"/>
  <c r="D168" i="19" l="1"/>
  <c r="D169" i="19" l="1"/>
  <c r="D170" i="19" l="1"/>
  <c r="D171" i="19" l="1"/>
  <c r="D172" i="19" l="1"/>
  <c r="D173" i="19" l="1"/>
  <c r="D174" i="19" l="1"/>
  <c r="D175" i="19" l="1"/>
  <c r="D176" i="19" l="1"/>
  <c r="D177" i="19" l="1"/>
  <c r="D178" i="19" l="1"/>
  <c r="D179" i="19" l="1"/>
  <c r="D180" i="19" l="1"/>
  <c r="D181" i="19" l="1"/>
  <c r="D182" i="19" l="1"/>
  <c r="D183" i="19" l="1"/>
  <c r="D184" i="19" l="1"/>
  <c r="D185" i="19" l="1"/>
  <c r="D186" i="19" l="1"/>
  <c r="D187" i="19" l="1"/>
  <c r="D188" i="19" l="1"/>
  <c r="D189" i="19" l="1"/>
  <c r="D190" i="19" l="1"/>
  <c r="D191" i="19" l="1"/>
  <c r="D192" i="19" l="1"/>
  <c r="D193" i="19" l="1"/>
  <c r="D194" i="19" l="1"/>
  <c r="D195" i="19" l="1"/>
  <c r="D196" i="19" l="1"/>
  <c r="D197" i="19" l="1"/>
  <c r="D198" i="19" l="1"/>
  <c r="D199" i="19" l="1"/>
  <c r="D200" i="19" l="1"/>
  <c r="D201" i="19" l="1"/>
  <c r="D202" i="19" l="1"/>
  <c r="D203" i="19" l="1"/>
  <c r="D204" i="19" l="1"/>
  <c r="D205" i="19" l="1"/>
  <c r="D206" i="19" l="1"/>
  <c r="D207" i="19" l="1"/>
  <c r="D208" i="19" l="1"/>
  <c r="D209" i="19" l="1"/>
  <c r="D210" i="19" l="1"/>
  <c r="D211" i="19" l="1"/>
  <c r="D212" i="19" l="1"/>
  <c r="D213" i="19" l="1"/>
  <c r="D214" i="19" l="1"/>
  <c r="D215" i="19" l="1"/>
  <c r="D216" i="19" l="1"/>
  <c r="D217" i="19" l="1"/>
  <c r="D218" i="19" l="1"/>
  <c r="D219" i="19" l="1"/>
  <c r="D220" i="19" l="1"/>
  <c r="D221" i="19" l="1"/>
  <c r="D222" i="19" l="1"/>
  <c r="D223" i="19" l="1"/>
  <c r="D224" i="19" l="1"/>
  <c r="D225" i="19" l="1"/>
  <c r="D226" i="19" l="1"/>
  <c r="D227" i="19" l="1"/>
  <c r="D228" i="19" l="1"/>
  <c r="D229" i="19" l="1"/>
  <c r="D230" i="19" l="1"/>
  <c r="D231" i="19" l="1"/>
  <c r="D232" i="19" l="1"/>
  <c r="D233" i="19" l="1"/>
  <c r="D234" i="19" l="1"/>
  <c r="D235" i="19" l="1"/>
  <c r="D236" i="19" l="1"/>
  <c r="D237" i="19" l="1"/>
  <c r="D238" i="19" l="1"/>
  <c r="D239" i="19" l="1"/>
  <c r="D240" i="19" l="1"/>
  <c r="D241" i="19" l="1"/>
  <c r="D242" i="19" l="1"/>
  <c r="D243" i="19" l="1"/>
  <c r="D244" i="19" l="1"/>
  <c r="D245" i="19" l="1"/>
  <c r="D246" i="19" l="1"/>
  <c r="D247" i="19" l="1"/>
  <c r="D248" i="19" l="1"/>
  <c r="D249" i="19" l="1"/>
  <c r="D250" i="19" l="1"/>
  <c r="D251" i="19" l="1"/>
  <c r="D252" i="19" l="1"/>
  <c r="D253" i="19" l="1"/>
  <c r="D254" i="19" l="1"/>
  <c r="D255" i="19" l="1"/>
  <c r="D256" i="19" l="1"/>
  <c r="D257" i="19" l="1"/>
  <c r="D258" i="19" l="1"/>
  <c r="D259" i="19" l="1"/>
  <c r="D260" i="19" l="1"/>
  <c r="D261" i="19" l="1"/>
  <c r="D262" i="19" l="1"/>
  <c r="D263" i="19" l="1"/>
  <c r="D264" i="19" l="1"/>
  <c r="D265" i="19" l="1"/>
  <c r="D266" i="19" l="1"/>
  <c r="D267" i="19" l="1"/>
  <c r="D268" i="19" l="1"/>
  <c r="D269" i="19" l="1"/>
  <c r="D270" i="19" l="1"/>
  <c r="D271" i="19" l="1"/>
  <c r="D272" i="19" l="1"/>
  <c r="D273" i="19" l="1"/>
  <c r="D274" i="19" l="1"/>
  <c r="D275" i="19" l="1"/>
  <c r="D276" i="19" l="1"/>
  <c r="D277" i="19" l="1"/>
  <c r="D278" i="19" l="1"/>
  <c r="D279" i="19" l="1"/>
  <c r="D280" i="19" l="1"/>
  <c r="D281" i="19" l="1"/>
  <c r="D282" i="19" l="1"/>
  <c r="D283" i="19" l="1"/>
  <c r="D284" i="19" l="1"/>
  <c r="D285" i="19" l="1"/>
  <c r="D286" i="19" l="1"/>
  <c r="D287" i="19" l="1"/>
  <c r="D288" i="19" l="1"/>
  <c r="D289" i="19" l="1"/>
  <c r="D290" i="19" l="1"/>
  <c r="D291" i="19" l="1"/>
  <c r="D292" i="19" l="1"/>
  <c r="D293" i="19" l="1"/>
  <c r="D294" i="19" l="1"/>
  <c r="D295" i="19" l="1"/>
  <c r="D296" i="19" l="1"/>
  <c r="D297" i="19" l="1"/>
  <c r="D298" i="19" l="1"/>
  <c r="D299" i="19" l="1"/>
  <c r="D300" i="19" l="1"/>
  <c r="D301" i="19" l="1"/>
  <c r="D302" i="19" l="1"/>
  <c r="D303" i="19" l="1"/>
  <c r="D304" i="19" l="1"/>
  <c r="D305" i="19" l="1"/>
  <c r="D306" i="19" l="1"/>
  <c r="D307" i="19" l="1"/>
  <c r="D308" i="19" l="1"/>
  <c r="D309" i="19" l="1"/>
  <c r="D310" i="19" l="1"/>
  <c r="D311" i="19" l="1"/>
  <c r="D312" i="19" l="1"/>
  <c r="D313" i="19" l="1"/>
  <c r="D314" i="19" l="1"/>
  <c r="D315" i="19" l="1"/>
  <c r="D316" i="19" l="1"/>
  <c r="D317" i="19" l="1"/>
  <c r="D318" i="19" l="1"/>
  <c r="D319" i="19" l="1"/>
  <c r="D320" i="19" l="1"/>
  <c r="D321" i="19" l="1"/>
  <c r="D322" i="19" l="1"/>
  <c r="D323" i="19" l="1"/>
  <c r="D324" i="19" l="1"/>
  <c r="D325" i="19" l="1"/>
  <c r="D326" i="19" l="1"/>
  <c r="D327" i="19" l="1"/>
  <c r="D328" i="19" l="1"/>
  <c r="D329" i="19" l="1"/>
  <c r="D330" i="19" l="1"/>
  <c r="D331" i="19" l="1"/>
  <c r="D332" i="19" l="1"/>
  <c r="D333" i="19" l="1"/>
  <c r="D334" i="19" l="1"/>
  <c r="D335" i="19" l="1"/>
  <c r="D336" i="19" l="1"/>
  <c r="D337" i="19" l="1"/>
  <c r="D338" i="19" l="1"/>
  <c r="D339" i="19" l="1"/>
  <c r="D340" i="19" l="1"/>
  <c r="D341" i="19" l="1"/>
  <c r="D342" i="19" l="1"/>
  <c r="D343" i="19" l="1"/>
  <c r="D344" i="19" l="1"/>
  <c r="D345" i="19" l="1"/>
  <c r="D346" i="19" l="1"/>
  <c r="D347" i="19" l="1"/>
  <c r="D348" i="19" l="1"/>
  <c r="D349" i="19" l="1"/>
  <c r="D350" i="19" l="1"/>
  <c r="D351" i="19" l="1"/>
  <c r="D352" i="19" l="1"/>
  <c r="D353" i="19" l="1"/>
  <c r="D354" i="19" l="1"/>
  <c r="D355" i="19" l="1"/>
  <c r="D356" i="19" l="1"/>
  <c r="D357" i="19" l="1"/>
  <c r="D358" i="19" l="1"/>
  <c r="D359" i="19" l="1"/>
  <c r="D360" i="19" l="1"/>
  <c r="D361" i="19" l="1"/>
  <c r="D362" i="19" l="1"/>
  <c r="D363" i="19" l="1"/>
  <c r="D364" i="19" l="1"/>
  <c r="D365" i="19" l="1"/>
  <c r="D366" i="19" l="1"/>
  <c r="D367" i="19" l="1"/>
  <c r="D368" i="19" l="1"/>
  <c r="D369" i="19" l="1"/>
  <c r="D370" i="19" l="1"/>
  <c r="D371" i="19" l="1"/>
  <c r="D372" i="19" l="1"/>
  <c r="D373" i="19" l="1"/>
  <c r="D374" i="19" l="1"/>
  <c r="D375" i="19" l="1"/>
  <c r="D376" i="19" l="1"/>
  <c r="D377" i="19" l="1"/>
  <c r="D378" i="19" l="1"/>
  <c r="D379" i="19" l="1"/>
  <c r="D380" i="19" l="1"/>
  <c r="D381" i="19" l="1"/>
  <c r="D382" i="19" l="1"/>
  <c r="D383" i="19" l="1"/>
  <c r="D384" i="19" l="1"/>
  <c r="D385" i="19" l="1"/>
  <c r="D386" i="19" l="1"/>
  <c r="D387" i="19" l="1"/>
  <c r="D388" i="19" l="1"/>
  <c r="D389" i="19" l="1"/>
  <c r="D390" i="19" l="1"/>
  <c r="D391" i="19" l="1"/>
  <c r="D392" i="19" l="1"/>
  <c r="D393" i="19" l="1"/>
  <c r="D394" i="19" l="1"/>
  <c r="D395" i="19" l="1"/>
  <c r="D396" i="19" l="1"/>
  <c r="D397" i="19" l="1"/>
  <c r="D398" i="19" l="1"/>
  <c r="D399" i="19" l="1"/>
  <c r="D400" i="19" l="1"/>
  <c r="D401" i="19" l="1"/>
  <c r="D402" i="19" l="1"/>
  <c r="D403" i="19" l="1"/>
  <c r="D404" i="19" l="1"/>
  <c r="D405" i="19" l="1"/>
  <c r="D406" i="19" l="1"/>
  <c r="D407" i="19" l="1"/>
  <c r="D408" i="19" l="1"/>
  <c r="D409" i="19" l="1"/>
  <c r="D410" i="19" l="1"/>
  <c r="D411" i="19" l="1"/>
  <c r="D412" i="19" l="1"/>
  <c r="D413" i="19" l="1"/>
  <c r="D414" i="19" l="1"/>
  <c r="D415" i="19" l="1"/>
  <c r="D416" i="19" l="1"/>
  <c r="D417" i="19" l="1"/>
  <c r="D418" i="19" l="1"/>
  <c r="D419" i="19" l="1"/>
  <c r="D420" i="19" l="1"/>
  <c r="D421" i="19" l="1"/>
  <c r="D422" i="19" l="1"/>
  <c r="D423" i="19" l="1"/>
  <c r="D424" i="19" l="1"/>
  <c r="D425" i="19" l="1"/>
  <c r="D426" i="19" l="1"/>
  <c r="D427" i="19" l="1"/>
  <c r="D428" i="19" l="1"/>
  <c r="D429" i="19" l="1"/>
  <c r="D430" i="19" l="1"/>
  <c r="D431" i="19" l="1"/>
  <c r="D432" i="19" l="1"/>
  <c r="D433" i="19" l="1"/>
  <c r="D434" i="19" l="1"/>
  <c r="D435" i="19" l="1"/>
  <c r="D436" i="19" l="1"/>
  <c r="D437" i="19" l="1"/>
  <c r="D438" i="19" l="1"/>
  <c r="D439" i="19" l="1"/>
  <c r="D440" i="19" l="1"/>
  <c r="D441" i="19" l="1"/>
  <c r="D442" i="19" l="1"/>
  <c r="D443" i="19" l="1"/>
  <c r="D444" i="19" l="1"/>
  <c r="D445" i="19" l="1"/>
  <c r="D446" i="19" l="1"/>
  <c r="D447" i="19" l="1"/>
  <c r="D448" i="19" l="1"/>
  <c r="D449" i="19" l="1"/>
  <c r="D450" i="19" l="1"/>
  <c r="D451" i="19" l="1"/>
  <c r="D452" i="19" l="1"/>
  <c r="D453" i="19" l="1"/>
  <c r="D454" i="19" l="1"/>
  <c r="D455" i="19" l="1"/>
  <c r="D456" i="19" l="1"/>
  <c r="D457" i="19" l="1"/>
  <c r="D458" i="19" l="1"/>
  <c r="D459" i="19" l="1"/>
  <c r="D460" i="19" l="1"/>
  <c r="D461" i="19" l="1"/>
  <c r="D462" i="19" l="1"/>
  <c r="D463" i="19" l="1"/>
  <c r="D464" i="19" l="1"/>
  <c r="D465" i="19" l="1"/>
  <c r="D466" i="19" l="1"/>
  <c r="D467" i="19" l="1"/>
  <c r="D468" i="19" l="1"/>
  <c r="D469" i="19" l="1"/>
  <c r="D470" i="19" l="1"/>
  <c r="D471" i="19" l="1"/>
  <c r="D472" i="19" l="1"/>
  <c r="D473" i="19" l="1"/>
  <c r="D474" i="19" l="1"/>
  <c r="D475" i="19" l="1"/>
  <c r="D476" i="19" l="1"/>
  <c r="D477" i="19" l="1"/>
  <c r="D478" i="19" l="1"/>
  <c r="D479" i="19" l="1"/>
  <c r="D480" i="19" l="1"/>
  <c r="D481" i="19" l="1"/>
  <c r="D482" i="19" l="1"/>
  <c r="D483" i="19" l="1"/>
  <c r="D484" i="19" l="1"/>
  <c r="D485" i="19" l="1"/>
  <c r="D486" i="19" l="1"/>
  <c r="D487" i="19" l="1"/>
  <c r="D488" i="19" l="1"/>
  <c r="D489" i="19" l="1"/>
  <c r="D490" i="19" l="1"/>
  <c r="D491" i="19" l="1"/>
  <c r="D492" i="19" l="1"/>
  <c r="D493" i="19" l="1"/>
  <c r="D494" i="19" l="1"/>
  <c r="D495" i="19" l="1"/>
  <c r="D496" i="19" l="1"/>
  <c r="D497" i="19" l="1"/>
  <c r="D498" i="19" l="1"/>
  <c r="D499" i="19" l="1"/>
  <c r="D500" i="19" l="1"/>
  <c r="D501" i="19" l="1"/>
  <c r="D502" i="19" l="1"/>
  <c r="D503" i="19" l="1"/>
</calcChain>
</file>

<file path=xl/sharedStrings.xml><?xml version="1.0" encoding="utf-8"?>
<sst xmlns="http://schemas.openxmlformats.org/spreadsheetml/2006/main" count="645" uniqueCount="345">
  <si>
    <t>INDIVIDUAL by DBH</t>
  </si>
  <si>
    <t>Default Value</t>
  </si>
  <si>
    <t>Default Values</t>
  </si>
  <si>
    <t>Trunk reference value ($/cm2)</t>
  </si>
  <si>
    <t>Inputs</t>
  </si>
  <si>
    <t>Values from selection or default</t>
  </si>
  <si>
    <t>Calculated</t>
  </si>
  <si>
    <t>Baseline Shadow Price (B)</t>
  </si>
  <si>
    <t>Features</t>
  </si>
  <si>
    <t>Land Use factor (Z)</t>
  </si>
  <si>
    <t>Social factor (S)</t>
  </si>
  <si>
    <t>Quality factor (Q)</t>
  </si>
  <si>
    <t>Social</t>
  </si>
  <si>
    <t>Quality</t>
  </si>
  <si>
    <t>Factors</t>
  </si>
  <si>
    <t>Trunk valuation</t>
  </si>
  <si>
    <t>Tree ID</t>
  </si>
  <si>
    <t>Valuation (individual tree)</t>
  </si>
  <si>
    <t>Z - 
Land Use</t>
  </si>
  <si>
    <t xml:space="preserve">T - Proximity </t>
  </si>
  <si>
    <t>H - Population</t>
  </si>
  <si>
    <t>V - Vitality/ Vigour/ Health</t>
  </si>
  <si>
    <t>F - Structure/ Form/ Form &amp; features</t>
  </si>
  <si>
    <t>L - Life expectancy</t>
  </si>
  <si>
    <t xml:space="preserve">Tp - Proximity </t>
  </si>
  <si>
    <t>Te- Ecosystem</t>
  </si>
  <si>
    <t>Hp - Population</t>
  </si>
  <si>
    <t>S - 
Social Sig</t>
  </si>
  <si>
    <t>V - Vitality/Vigour/Health</t>
  </si>
  <si>
    <t>F - 
Structure/ Form/ Features</t>
  </si>
  <si>
    <t>L - 
Life Exp</t>
  </si>
  <si>
    <t>Land Use</t>
  </si>
  <si>
    <t>Feature tree</t>
  </si>
  <si>
    <t xml:space="preserve">INDIVIDUAL by Canopy </t>
  </si>
  <si>
    <t>Canopy ref value ($/m2)</t>
  </si>
  <si>
    <t>Canopy valuation</t>
  </si>
  <si>
    <t>Valuation (Individual)</t>
  </si>
  <si>
    <t>Canopy Diameter</t>
  </si>
  <si>
    <t>T- Ecosystem</t>
  </si>
  <si>
    <t>F - Structure/ Form/ Features</t>
  </si>
  <si>
    <t>FORECAST by DBH</t>
  </si>
  <si>
    <t>Density (D)</t>
  </si>
  <si>
    <t>Density</t>
  </si>
  <si>
    <t>D - Density</t>
  </si>
  <si>
    <t>D - 
Density</t>
  </si>
  <si>
    <t>FORECAST by Canopy</t>
  </si>
  <si>
    <t xml:space="preserve">Group </t>
  </si>
  <si>
    <t>Land use description (Z)</t>
  </si>
  <si>
    <t>Factor</t>
  </si>
  <si>
    <t>Group</t>
  </si>
  <si>
    <t>Criteria</t>
  </si>
  <si>
    <t>Score</t>
  </si>
  <si>
    <t>Method</t>
  </si>
  <si>
    <t xml:space="preserve">Category </t>
  </si>
  <si>
    <t>% of area</t>
  </si>
  <si>
    <t>Zone (Examples only - unlimited potential)</t>
  </si>
  <si>
    <t>ISA Vitality</t>
  </si>
  <si>
    <t>Excellent</t>
  </si>
  <si>
    <t>The tree is demonstrating excellent or exceptional growth. The tree should exhibit a full canopy of foliage and be free of pest and disease problems.</t>
  </si>
  <si>
    <t>ISA Structure</t>
  </si>
  <si>
    <t>Good</t>
  </si>
  <si>
    <t>Trunk and scaffold branches show good taper and attachment with minor or no structural defects. Tree is a good example of species with well-developed form showing no obvious root problems or pests and diseases.</t>
  </si>
  <si>
    <t>Burnley</t>
  </si>
  <si>
    <t>=&gt; 50 yrs</t>
  </si>
  <si>
    <t>Canopy</t>
  </si>
  <si>
    <t>E2 Environmental conservation</t>
  </si>
  <si>
    <t>This zone is generally intended to protect land that has high conservation values outside the national parks and nature reserve system. The zone needs to meet the core zone objectives of having high ecological, scientific, cultural or aesthetic values.</t>
  </si>
  <si>
    <t>Close plantings</t>
  </si>
  <si>
    <t>One of a group of close plantings</t>
  </si>
  <si>
    <t>Foliage of tree is entire, with good colour, very little sign of pathogens and of good density. Growth indicators are good i.e. Extension growth of twigs and wound wood development. Minimal or no canopy dieback (deadwood).</t>
  </si>
  <si>
    <t>Fair</t>
  </si>
  <si>
    <t>Minor structural defects or minor damage to trunk e.g. bark missing, there could be cavities present. Minimal damage to structural roots. Tree could be seen as typical for this species.</t>
  </si>
  <si>
    <t>40-49 yrs</t>
  </si>
  <si>
    <t>This zone is generally intended for a wide range of public recreational areas and activities including local and regional parks and open space. The uses may include ‘recreation facilities’ and ‘community facilities’.</t>
  </si>
  <si>
    <t>Wide plantings</t>
  </si>
  <si>
    <t>One or more of the following symptoms: &lt;25% dead wood, minor canopy dieback, foliage generally with good colour though some imperfections may be present. Minor pathogen damage present, with growth indicators such as leaf size, canopy density and twig extension growth typical for the species in this location.</t>
  </si>
  <si>
    <t>Poor</t>
  </si>
  <si>
    <t>Major structural defects, damage to trunk or bark missing. Co-dominant stems could be present with likely points of failure. Girdling or damaged roots obvious. Tree is structurally problematic</t>
  </si>
  <si>
    <t>30-39 yrs</t>
  </si>
  <si>
    <t>R4 High Density Residential</t>
  </si>
  <si>
    <t xml:space="preserve">This zone is intended for land where primarily high-density housing (such as ‘residential flat buildings’) is to be provided. ‘Multi-dwelling housing’ could also be accommodated where appropriate. </t>
  </si>
  <si>
    <t>Irregular spacing</t>
  </si>
  <si>
    <t>Irregular spacing between trees; regular spacing one side (Not hard surface)</t>
  </si>
  <si>
    <t>One or more of the following symptoms of decline; &gt;25% deadwood, canopy dieback is observable, discoloured or distorted leaves. Pathogens present, stress symptoms are observable as reduced leaf size, extension growth and canopy density.</t>
  </si>
  <si>
    <t>Hazardous</t>
  </si>
  <si>
    <t>Tree is immediate hazard with potential to fail, this should be rectified as soon as possible.</t>
  </si>
  <si>
    <t>20-29 yrs</t>
  </si>
  <si>
    <t>Hard surface plantings</t>
  </si>
  <si>
    <t>Street or pathway plantings or regular spacing both sides</t>
  </si>
  <si>
    <t>Very poor</t>
  </si>
  <si>
    <t>In a state of decline. Not growing to full capacity. The canopy may be very thin and sparse. A significant volume of deadwood may be present in the canopy and/or pest and disease problems may be causing a severe decline in tree vitality.</t>
  </si>
  <si>
    <t>Burnley Form</t>
  </si>
  <si>
    <t>An excellent specimen of that species. Generally, a very evenly balanced and symmetrical canopy with no deformation. If the development of that species is naturally irregular,  then an outstanding specimen of that species.</t>
  </si>
  <si>
    <t>10-19 yrs</t>
  </si>
  <si>
    <t xml:space="preserve">Examples are ‘cemeteries’, major ‘sewage plants, dams and hospitals,’ large campus universities, power stations, waste disposal sites, ‘correctional centres,’ and ‘airports.’ </t>
  </si>
  <si>
    <t>Solitary feature specimen tree, part of a hedge, avenue, park, reserve or other green space design feature</t>
  </si>
  <si>
    <t>Dying</t>
  </si>
  <si>
    <t>In severe decline; &gt;55% deadwood, very little foliage, possibly Epicormic shoots and minimal extension growth.</t>
  </si>
  <si>
    <t>A good specimen of that species. Generally, a well-balanced and symmetrical canopy with minor deformation. If the development of that species is naturally irregular then a good specimen of that species.</t>
  </si>
  <si>
    <t>&lt; 10 yrs</t>
  </si>
  <si>
    <t>Dead</t>
  </si>
  <si>
    <t>The tree is completely dead and exhibits no new growth or live tissue.</t>
  </si>
  <si>
    <t>Average</t>
  </si>
  <si>
    <t xml:space="preserve">An average specimen of that species. Generally, a balanced canopy with some minor to moderate asymmetry. If the development of that species is naturally irregular then an average specimen of that species. </t>
  </si>
  <si>
    <t>CoM</t>
  </si>
  <si>
    <t>&gt; 60 yrs</t>
  </si>
  <si>
    <t>Burnley Vigour</t>
  </si>
  <si>
    <t xml:space="preserve">Excellent example of a tree able to sustain its life processes. Excellent vigour for a specimen of that species. </t>
  </si>
  <si>
    <t>A below average specimen of that species. Generally, a moderate to high degree of asymmetry. If the development of that species is naturally irregular then a poor specimen of that species.</t>
  </si>
  <si>
    <t>31-60 yrs</t>
  </si>
  <si>
    <t xml:space="preserve">Good vigour for that species. </t>
  </si>
  <si>
    <t>A very poor or dead specimen of that species. Generally, a high to extreme degree of asymmetry. If the development of that species is naturally irregular then a very poor specimen of that species.</t>
  </si>
  <si>
    <t>21-30 yrs</t>
  </si>
  <si>
    <t>Climate unsuited</t>
  </si>
  <si>
    <t>Species not well suited to current or future climates</t>
  </si>
  <si>
    <t xml:space="preserve">Average vigour for that species. </t>
  </si>
  <si>
    <t>Thyer F&amp;Features</t>
  </si>
  <si>
    <t>Superb, appealing specimen.</t>
  </si>
  <si>
    <t>11-20 yrs</t>
  </si>
  <si>
    <t xml:space="preserve">Below average vigour for that species. </t>
  </si>
  <si>
    <t>Attractive or interesting in all seasons.</t>
  </si>
  <si>
    <t>6-10 yrs</t>
  </si>
  <si>
    <t>Indigenous (local)</t>
  </si>
  <si>
    <t>Species indigenous to the local region or ecosystem</t>
  </si>
  <si>
    <t>Very poor vigour for that species</t>
  </si>
  <si>
    <t xml:space="preserve">Attractive or interesting for part of the year. </t>
  </si>
  <si>
    <t>1-5 yrs</t>
  </si>
  <si>
    <t>Positive attributes</t>
  </si>
  <si>
    <t>A desirable, rare, precious or cultivated variety</t>
  </si>
  <si>
    <t>In clear decline.</t>
  </si>
  <si>
    <t>Ordinary or plain.</t>
  </si>
  <si>
    <t>&lt; 1 year</t>
  </si>
  <si>
    <t>Habitat characteristics</t>
  </si>
  <si>
    <t>Dead specimen.</t>
  </si>
  <si>
    <t>Ugly and not interesting.</t>
  </si>
  <si>
    <t>Thyer</t>
  </si>
  <si>
    <t>&gt; 100 yrs</t>
  </si>
  <si>
    <t>Thyer Health</t>
  </si>
  <si>
    <t xml:space="preserve">Thriving and no damage. </t>
  </si>
  <si>
    <t>51-100 yrs</t>
  </si>
  <si>
    <t xml:space="preserve">Normal growth and no recent damage. </t>
  </si>
  <si>
    <t>21-50 yrs</t>
  </si>
  <si>
    <t xml:space="preserve">Damaged, diseased or restricted growth. Treatment will help. </t>
  </si>
  <si>
    <t>6-20 yrs</t>
  </si>
  <si>
    <t>Surviving only.  Treatment may help recovery.</t>
  </si>
  <si>
    <t>0-5 yrs</t>
  </si>
  <si>
    <t>Rapidly dying.</t>
  </si>
  <si>
    <t>Dead.</t>
  </si>
  <si>
    <t>Barrell (2001)</t>
  </si>
  <si>
    <t>&gt; 40 years</t>
  </si>
  <si>
    <t>16 – 40 years</t>
  </si>
  <si>
    <t>5 – 15 years</t>
  </si>
  <si>
    <t>&lt; 5 years</t>
  </si>
  <si>
    <t>None</t>
  </si>
  <si>
    <t>Use one or more of the formulae below, depending on purpose and data available</t>
  </si>
  <si>
    <t>Key feature data</t>
  </si>
  <si>
    <t>Land use factor</t>
  </si>
  <si>
    <t>Social factor</t>
  </si>
  <si>
    <t>Individual tree value</t>
  </si>
  <si>
    <t>Simplified formula</t>
  </si>
  <si>
    <t>B</t>
  </si>
  <si>
    <t>x</t>
  </si>
  <si>
    <t>Z</t>
  </si>
  <si>
    <t>S</t>
  </si>
  <si>
    <t>Q</t>
  </si>
  <si>
    <t>DBH (cm2)</t>
  </si>
  <si>
    <t>(V+F+L)/84</t>
  </si>
  <si>
    <t>Forecast/grouped tree value</t>
  </si>
  <si>
    <t>Density factor</t>
  </si>
  <si>
    <t>D</t>
  </si>
  <si>
    <t>Legend  - Section 6.4</t>
  </si>
  <si>
    <t>S = Social factor</t>
  </si>
  <si>
    <t>Q = Quality factor</t>
  </si>
  <si>
    <t>T = Tree relationship to other trees and habitat, comprising:</t>
  </si>
  <si>
    <t>V = Vitality, Vigour or Health</t>
  </si>
  <si>
    <t>Tp = Proximity considerations to other trees</t>
  </si>
  <si>
    <t>F = Structure, Form or Form &amp; features</t>
  </si>
  <si>
    <t>Te = Ecosystem considerations</t>
  </si>
  <si>
    <t>L = Estimated life expectancy</t>
  </si>
  <si>
    <t>H = Tree relationship to humans, comprising:</t>
  </si>
  <si>
    <t>D = Density factor</t>
  </si>
  <si>
    <t>Hp = Population immediately impacted</t>
  </si>
  <si>
    <t>Z - Land-use factor</t>
  </si>
  <si>
    <t xml:space="preserve">Q - Quality factor (V - Vitality/Vigour/Health) </t>
  </si>
  <si>
    <t xml:space="preserve">Q - Quality factor (F - Structure/Form/Features) </t>
  </si>
  <si>
    <t xml:space="preserve">Q - Quality factor (L) </t>
  </si>
  <si>
    <t>Tp - Location and proximity considerations (drop down description)</t>
  </si>
  <si>
    <t>Te - Ecosystem considerations (drop down description)</t>
  </si>
  <si>
    <t>Te - Ecosystem</t>
  </si>
  <si>
    <t>Drop down</t>
  </si>
  <si>
    <t xml:space="preserve"> (Tp + Te + Hp + Hc + S)/24</t>
  </si>
  <si>
    <t>Hc = Canopy cover of area referencing strategy</t>
  </si>
  <si>
    <t>S = Social significance as designated by government instrument</t>
  </si>
  <si>
    <t>S - Social factor (Tp, Te, Hp, Hc, S)</t>
  </si>
  <si>
    <t>Canopy coverage of area referencing strategy (Hc)</t>
  </si>
  <si>
    <r>
      <t>80% -100</t>
    </r>
    <r>
      <rPr>
        <sz val="10"/>
        <rFont val="Arial"/>
        <family val="2"/>
      </rPr>
      <t>%</t>
    </r>
  </si>
  <si>
    <t>60% - &lt; 80%</t>
  </si>
  <si>
    <t>40% - &lt; 60%</t>
  </si>
  <si>
    <t>20% - &lt; 40%</t>
  </si>
  <si>
    <r>
      <t xml:space="preserve"> </t>
    </r>
    <r>
      <rPr>
        <sz val="9"/>
        <rFont val="Arial"/>
        <family val="2"/>
      </rPr>
      <t>5% - &lt; 20%</t>
    </r>
  </si>
  <si>
    <t>&lt; 5%</t>
  </si>
  <si>
    <t>S - Social significance bonus (drop down description)</t>
  </si>
  <si>
    <t>Canopy coverage of area referencing strategy (Hc) (drop down description)</t>
  </si>
  <si>
    <t>Hc or R</t>
  </si>
  <si>
    <t xml:space="preserve">   Hc = Canopy cover of area referencing strategy </t>
  </si>
  <si>
    <t xml:space="preserve">   R = Relative radiant temperature</t>
  </si>
  <si>
    <t>Hc - Canopy</t>
  </si>
  <si>
    <t xml:space="preserve">D - Density factor (Hc and R) </t>
  </si>
  <si>
    <t>Radiant</t>
  </si>
  <si>
    <t>0 – 2 deg</t>
  </si>
  <si>
    <t>&gt; 2 – 4 deg</t>
  </si>
  <si>
    <t>&gt; 4 – 6 deg</t>
  </si>
  <si>
    <t>&gt; 6 – 8 deg</t>
  </si>
  <si>
    <t>&gt; 8 – 10 deg</t>
  </si>
  <si>
    <t>&gt; 10 deg</t>
  </si>
  <si>
    <t>Hc - 
Canopy</t>
  </si>
  <si>
    <t>Climate suited</t>
  </si>
  <si>
    <t>Climate suitable, indigenous or exotic species that are climate suited</t>
  </si>
  <si>
    <t>S - Social Sig</t>
  </si>
  <si>
    <t>Population density</t>
  </si>
  <si>
    <t>R3 Medium Density Residential</t>
  </si>
  <si>
    <t xml:space="preserve">This zone is intended for land where primarily medium-density housing is to be provided. </t>
  </si>
  <si>
    <t>R1 General Residential</t>
  </si>
  <si>
    <t xml:space="preserve">This zone is intended for land where primarily low-density housing is to be provided. </t>
  </si>
  <si>
    <t xml:space="preserve">This zone is intended for land where primarily general housing is to be provided. </t>
  </si>
  <si>
    <t xml:space="preserve">          (Note -  if Hc being used in the Density factor, use a default Score of the average of Tp, Te, and Hp)</t>
  </si>
  <si>
    <t xml:space="preserve">  (Note -  if Hc being used in the Density factor, use the average of Tp, Te, and Hp as the default)</t>
  </si>
  <si>
    <t>Quality factor</t>
  </si>
  <si>
    <t xml:space="preserve">Visible hollow/s wider than 5 cm and/or part of habitat corridor. </t>
  </si>
  <si>
    <t>Market Baseline Price (B)</t>
  </si>
  <si>
    <t>DBH (cm)</t>
  </si>
  <si>
    <t>Juvenile</t>
  </si>
  <si>
    <t>Semi-mature</t>
  </si>
  <si>
    <t>Mature</t>
  </si>
  <si>
    <t>Market</t>
  </si>
  <si>
    <t>baseline value</t>
  </si>
  <si>
    <t>DBH = 51 to 500 cm, B =</t>
  </si>
  <si>
    <t>As above</t>
  </si>
  <si>
    <t xml:space="preserve">Estimated based on expert assessment. Insert figure </t>
  </si>
  <si>
    <t>Canopy intersecting another tree or Dead</t>
  </si>
  <si>
    <t>Note that Declared Noxious Weeds should be identified according to the list provided by the relevant local authority; or dead tree</t>
  </si>
  <si>
    <t>Canopy intersect or Dead</t>
  </si>
  <si>
    <t>(Progression)</t>
  </si>
  <si>
    <t>and a DBH Lookup table calculated as above used to determine B</t>
  </si>
  <si>
    <t>Canopy area calculated from diameter, ellipse or measured via GIS;</t>
  </si>
  <si>
    <t>then, converted to the equivalent DBH by "=INT(POWER((CA *19.031*4/Pi),0.5))"</t>
  </si>
  <si>
    <t>(Based on the relationship: Trunk area (cm2) = 19.031 x Canopy area (m2));</t>
  </si>
  <si>
    <t>ABS1: 0 / CTI1: &lt;20</t>
  </si>
  <si>
    <t>Hp - Population density (drop down description) [CTI after CAVAT]</t>
  </si>
  <si>
    <t>ABS2: &gt;0-500 / CTI2: 20-&lt;40</t>
  </si>
  <si>
    <t>ABS3: &gt;500-2000/ CTI3: 40-&lt;60</t>
  </si>
  <si>
    <t>ABS4: &gt;2000-5000 / CTI4: 60-&lt;80</t>
  </si>
  <si>
    <t>ABS5: &gt;5000-8000/km2 / CTI5: 80-&lt;100</t>
  </si>
  <si>
    <t>ABS6: 8000+ / CTI6: 100+</t>
  </si>
  <si>
    <t>ABS category 1:  0/km2, CTI category 1: &lt;20/ha</t>
  </si>
  <si>
    <t>ABS category 2: &gt; 0 - 500/km2, CTI category 2: 20 - &lt;40/ha</t>
  </si>
  <si>
    <t xml:space="preserve">ABS category 3: &gt;500-2000/km2, CTI category 3: 40 - &lt;60/ha </t>
  </si>
  <si>
    <t xml:space="preserve">ABS category 4: &gt;2000-5000/km2, CTI category 4: 60 - &lt;80/ha </t>
  </si>
  <si>
    <t xml:space="preserve">ABS category 5: &gt;5000-8000/km2, CTI category 2: 80 - &lt;100/ha </t>
  </si>
  <si>
    <t xml:space="preserve">ABS category 6: 8000+/km2, CTI category 6: 100+/ha </t>
  </si>
  <si>
    <r>
      <t xml:space="preserve">Indigenous, cultural, heritage and scientific characteristics recogised by an authority or expert. Special </t>
    </r>
    <r>
      <rPr>
        <i/>
        <sz val="9"/>
        <color rgb="FF000000"/>
        <rFont val="Arial"/>
        <family val="2"/>
      </rPr>
      <t>Significant trees</t>
    </r>
    <r>
      <rPr>
        <sz val="9"/>
        <color rgb="FF000000"/>
        <rFont val="Arial"/>
        <family val="2"/>
      </rPr>
      <t xml:space="preserve"> may warrant additional points.  (Chracteristcs relied upon must be reported)</t>
    </r>
  </si>
  <si>
    <t xml:space="preserve">Local property or precinct </t>
  </si>
  <si>
    <t>Suitable, important tree on land or listed site with indigenous, cultural, heritage or scientific significance</t>
  </si>
  <si>
    <t>Suburb or community</t>
  </si>
  <si>
    <t>Suitable tree listed as a heritage item or with indigenous, cultural, heritage or scientific significance, e.g. in parks or reserves</t>
  </si>
  <si>
    <t>LGA or municipality</t>
  </si>
  <si>
    <t>A suitable, important tree growing on land listed on a Heritage Register, a tree that is being evaluated as a trial species, importance or prominance or of indigenous, cultural, heritage importance or is the subject of specific research or scientific rarity</t>
  </si>
  <si>
    <t>Regional or State</t>
  </si>
  <si>
    <t>Suitable, important tree listed as a significant item with indigenous, cultural, heritage or scientific significance at the regional or state level.</t>
  </si>
  <si>
    <t xml:space="preserve">National </t>
  </si>
  <si>
    <t>Suitable, important tree listed as a significant item with indigenous, cultural, heritage or scientific significance at the national level.</t>
  </si>
  <si>
    <t>Special characteristics</t>
  </si>
  <si>
    <t>MTD x D300</t>
  </si>
  <si>
    <t xml:space="preserve">Canopy (m2) </t>
  </si>
  <si>
    <t>(CA)</t>
  </si>
  <si>
    <r>
      <t xml:space="preserve">DBH = 1 to 10 cm,    </t>
    </r>
    <r>
      <rPr>
        <sz val="6"/>
        <rFont val="Arial"/>
        <family val="2"/>
      </rPr>
      <t xml:space="preserve"> </t>
    </r>
    <r>
      <rPr>
        <sz val="10"/>
        <rFont val="Arial"/>
        <family val="2"/>
      </rPr>
      <t>B =</t>
    </r>
  </si>
  <si>
    <r>
      <t xml:space="preserve">DBH = 11 to 50 cm,  </t>
    </r>
    <r>
      <rPr>
        <sz val="8"/>
        <rFont val="Arial"/>
        <family val="2"/>
      </rPr>
      <t xml:space="preserve"> </t>
    </r>
    <r>
      <rPr>
        <sz val="10"/>
        <rFont val="Arial"/>
        <family val="2"/>
      </rPr>
      <t>B =</t>
    </r>
  </si>
  <si>
    <t xml:space="preserve">The Market reference values, MTD - $/cm D300 (nursery tree trunk diameter at 300mm) - and MTA - $/cm2 trunk area - should be </t>
  </si>
  <si>
    <t>contemporarily researched values applicable to the local market and applied without sales-related taxes</t>
  </si>
  <si>
    <t>Juvenile      ref val (MTD)</t>
  </si>
  <si>
    <t>Market ref val (MTA)</t>
  </si>
  <si>
    <t>incremental $/cm DBH</t>
  </si>
  <si>
    <t xml:space="preserve">(Nursery </t>
  </si>
  <si>
    <t>research)</t>
  </si>
  <si>
    <t>(Arithmetic</t>
  </si>
  <si>
    <t>progression)</t>
  </si>
  <si>
    <t>Progression with the formula:   B11 = B10 + (B10/DBH) + 2 x POWER (MTA,2) ….B50</t>
  </si>
  <si>
    <t>Test 1</t>
  </si>
  <si>
    <t>&lt;=&gt;     DBH (Int)</t>
  </si>
  <si>
    <t>DBH    (cm)</t>
  </si>
  <si>
    <t>&lt;=&gt;    DBH (int)</t>
  </si>
  <si>
    <t>Canopy Area (m2)</t>
  </si>
  <si>
    <t>Canopy EW (m)</t>
  </si>
  <si>
    <t>Canopy NS (m)</t>
  </si>
  <si>
    <t>Valuation (forecast/group)</t>
  </si>
  <si>
    <t>Feature</t>
  </si>
  <si>
    <t>Arithmetic progression:            B51 = B50 + (B50/DBH50) …….B500</t>
  </si>
  <si>
    <t xml:space="preserve">For advice on the use of this spread sheet, corrections or suggestions for improvement, please contact: </t>
  </si>
  <si>
    <t>Simon Strauss</t>
  </si>
  <si>
    <t>simonst@active.com.au</t>
  </si>
  <si>
    <t>0417441649</t>
  </si>
  <si>
    <t xml:space="preserve">This spread sheet is provided for arborists to generate Amenity Values for trees in accordance with MIS506. </t>
  </si>
  <si>
    <t>The use of the spreadsheet, and its associated outcomes, are intended for use by expert arborists who must provide the output data with all assumptions stated.</t>
  </si>
  <si>
    <t>It is provided as a community service and no liability for its use is accepted by the author or Arboriculture Australia.</t>
  </si>
  <si>
    <t>The spreadsheet may be adapted by expert arborists to accommodate local contxtual considerations such as land use, etc.</t>
  </si>
  <si>
    <t>Private landholder held land (urban).</t>
  </si>
  <si>
    <t>Private land (urban)</t>
  </si>
  <si>
    <t>MIS506/23 Method formulae summary</t>
  </si>
  <si>
    <r>
      <t xml:space="preserve">This version is based on 2023 cost data so should be refered to as </t>
    </r>
    <r>
      <rPr>
        <b/>
        <sz val="10"/>
        <rFont val="Arial"/>
        <family val="2"/>
      </rPr>
      <t>MIS506/23</t>
    </r>
  </si>
  <si>
    <t>MTD [Year - 1] x (1 + CPI% [Year])</t>
  </si>
  <si>
    <t>MTD [Year]</t>
  </si>
  <si>
    <t>MTA [Year]</t>
  </si>
  <si>
    <t>MTA [Year - 1] x POWER((1 + CPI% [Year]), 0.5)</t>
  </si>
  <si>
    <t>Annual CPI adjustments to MTD and MTA if new market data not available</t>
  </si>
  <si>
    <t>DATA OR SELECTION IN BLUE CELLS ONLY!</t>
  </si>
  <si>
    <t>E1 Public Recreation 
ABS “Parkland”</t>
  </si>
  <si>
    <t>SP2 Infrastructure
ABS “Industrial”, “Commercial”, “Educational”, “Hospital/medical”, “Transport”</t>
  </si>
  <si>
    <t>Private land (rural)
ABS “Agriculture”</t>
  </si>
  <si>
    <t>test</t>
  </si>
  <si>
    <t>Declared weed tree or Dead</t>
  </si>
  <si>
    <t>Very Poor</t>
  </si>
  <si>
    <t>Other1</t>
  </si>
  <si>
    <t>Long</t>
  </si>
  <si>
    <t>Medium</t>
  </si>
  <si>
    <t>Short</t>
  </si>
  <si>
    <t>&gt; 50 yrs</t>
  </si>
  <si>
    <t>25-50 yrs</t>
  </si>
  <si>
    <t>16-25 yrs</t>
  </si>
  <si>
    <t>6–15 yrs</t>
  </si>
  <si>
    <t xml:space="preserve"> 0 yrs</t>
  </si>
  <si>
    <t>Other2</t>
  </si>
  <si>
    <t>Private landholder held land (rural).</t>
  </si>
  <si>
    <t>Crown land - vacant land, forested areas, and wetlands</t>
  </si>
  <si>
    <t>R2 Low Density Residential
ABS “Residential"</t>
  </si>
  <si>
    <t>ABS "Crown land - vacant land, forested areas, and wetlands"</t>
  </si>
  <si>
    <t>Parkland</t>
  </si>
  <si>
    <t>Crown</t>
  </si>
  <si>
    <t>Infrastructure</t>
  </si>
  <si>
    <t>Residential (4)</t>
  </si>
  <si>
    <t>Residential (1)</t>
  </si>
  <si>
    <t>Residential (2)</t>
  </si>
  <si>
    <t>Residential (3)</t>
  </si>
  <si>
    <t>Private Urban</t>
  </si>
  <si>
    <t>Private Rural</t>
  </si>
  <si>
    <t>Conservation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</si>
</sst>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_-&quot;$&quot;* #,##0_-;\-&quot;$&quot;* #,##0_-;_-&quot;$&quot;* &quot;-&quot;??_-;_-@_-"/>
    <numFmt numFmtId="165" formatCode="0.0"/>
    <numFmt numFmtId="166" formatCode="_-* #,##0_-;\-* #,##0_-;_-* &quot;-&quot;??_-;_-@_-"/>
  </numFmts>
  <fonts count="15">
    <font>
      <sz val="10"/>
      <name val="Arial"/>
    </font>
    <font>
      <sz val="11"/>
      <color theme="1"/>
      <name val="Calibri"/>
      <family val="2"/>
      <scheme val="minor"/>
    </font>
    <font>
      <sz val="10"/>
      <name val="Arial"/>
      <family val="2"/>
    </font>
    <font>
      <b/>
      <sz val="10"/>
      <name val="Arial"/>
      <family val="2"/>
    </font>
    <font>
      <sz val="8"/>
      <name val="Arial"/>
      <family val="2"/>
    </font>
    <font>
      <sz val="9"/>
      <name val="Arial"/>
      <family val="2"/>
    </font>
    <font>
      <sz val="10"/>
      <name val="Arial"/>
      <family val="2"/>
    </font>
    <font>
      <sz val="9"/>
      <color rgb="FF000000"/>
      <name val="Arial"/>
      <family val="2"/>
    </font>
    <font>
      <b/>
      <sz val="9"/>
      <name val="Arial"/>
      <family val="2"/>
    </font>
    <font>
      <i/>
      <sz val="9"/>
      <color rgb="FF000000"/>
      <name val="Arial"/>
      <family val="2"/>
    </font>
    <font>
      <sz val="11"/>
      <color rgb="FF333333"/>
      <name val="Roboto"/>
    </font>
    <font>
      <sz val="6"/>
      <name val="Arial"/>
      <family val="2"/>
    </font>
    <font>
      <u/>
      <sz val="10"/>
      <color theme="10"/>
      <name val="Arial"/>
      <family val="2"/>
    </font>
    <font>
      <sz val="8"/>
      <color rgb="FF333333"/>
      <name val="Inherit"/>
    </font>
    <font>
      <sz val="8"/>
      <name val="Arial"/>
    </font>
  </fonts>
  <fills count="1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rgb="FFD0CECE"/>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42">
    <border>
      <left/>
      <right/>
      <top/>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thin">
        <color indexed="64"/>
      </bottom>
      <diagonal/>
    </border>
  </borders>
  <cellStyleXfs count="9">
    <xf numFmtId="0" fontId="0" fillId="0" borderId="0"/>
    <xf numFmtId="44" fontId="6" fillId="0" borderId="0" applyFont="0" applyFill="0" applyBorder="0" applyAlignment="0" applyProtection="0"/>
    <xf numFmtId="43" fontId="6"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44" fontId="1"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cellStyleXfs>
  <cellXfs count="311">
    <xf numFmtId="0" fontId="0" fillId="0" borderId="0" xfId="0"/>
    <xf numFmtId="0" fontId="0" fillId="0" borderId="0" xfId="0" applyAlignment="1">
      <alignment horizontal="center"/>
    </xf>
    <xf numFmtId="0" fontId="3" fillId="0" borderId="0" xfId="0" applyFont="1"/>
    <xf numFmtId="0" fontId="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5" fillId="0" borderId="4" xfId="0" applyFont="1" applyBorder="1" applyAlignment="1">
      <alignment vertical="center" wrapText="1"/>
    </xf>
    <xf numFmtId="0" fontId="5" fillId="0" borderId="4" xfId="0" applyFont="1" applyBorder="1" applyAlignment="1">
      <alignment horizontal="center" vertical="center" wrapText="1"/>
    </xf>
    <xf numFmtId="0" fontId="2" fillId="0" borderId="4" xfId="0" applyFont="1" applyBorder="1" applyAlignment="1">
      <alignment vertical="center" wrapText="1"/>
    </xf>
    <xf numFmtId="0" fontId="3" fillId="0" borderId="0" xfId="0" applyFont="1" applyAlignme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0" xfId="0" applyFont="1" applyAlignment="1">
      <alignment horizontal="left" vertical="center" indent="4"/>
    </xf>
    <xf numFmtId="0" fontId="0" fillId="0" borderId="0" xfId="0" applyAlignment="1">
      <alignment horizontal="center" vertical="top"/>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5" fillId="0" borderId="11" xfId="0" applyFont="1" applyBorder="1" applyAlignment="1">
      <alignment vertical="center" wrapText="1"/>
    </xf>
    <xf numFmtId="0" fontId="7" fillId="2"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10" xfId="0" applyFont="1" applyBorder="1" applyAlignment="1">
      <alignment horizontal="center" vertical="top" wrapText="1"/>
    </xf>
    <xf numFmtId="0" fontId="0" fillId="0" borderId="0" xfId="0" applyAlignment="1">
      <alignment vertical="top"/>
    </xf>
    <xf numFmtId="0" fontId="3" fillId="0" borderId="14" xfId="0" applyFont="1" applyBorder="1" applyAlignment="1">
      <alignment vertical="top" wrapText="1"/>
    </xf>
    <xf numFmtId="0" fontId="3" fillId="0" borderId="10" xfId="0" applyFont="1" applyBorder="1" applyAlignment="1">
      <alignment vertical="top"/>
    </xf>
    <xf numFmtId="0" fontId="3" fillId="0" borderId="14" xfId="0" applyFont="1" applyBorder="1" applyAlignment="1">
      <alignment vertical="top"/>
    </xf>
    <xf numFmtId="0" fontId="0" fillId="0" borderId="16" xfId="0" applyBorder="1" applyAlignment="1">
      <alignment vertical="top"/>
    </xf>
    <xf numFmtId="0" fontId="0" fillId="0" borderId="18" xfId="0" applyBorder="1" applyAlignment="1">
      <alignment vertical="top"/>
    </xf>
    <xf numFmtId="0" fontId="0" fillId="0" borderId="17" xfId="0" applyBorder="1" applyAlignment="1">
      <alignment vertical="top"/>
    </xf>
    <xf numFmtId="0" fontId="3" fillId="0" borderId="0" xfId="0" applyFont="1" applyAlignment="1">
      <alignment vertical="top"/>
    </xf>
    <xf numFmtId="0" fontId="3" fillId="0" borderId="10" xfId="0" applyFont="1" applyBorder="1" applyAlignment="1">
      <alignment horizontal="center" vertical="top"/>
    </xf>
    <xf numFmtId="0" fontId="3" fillId="0" borderId="14" xfId="0" applyFont="1" applyBorder="1" applyAlignment="1">
      <alignment horizontal="center" vertical="top"/>
    </xf>
    <xf numFmtId="0" fontId="0" fillId="10" borderId="0" xfId="0" applyFill="1" applyAlignment="1">
      <alignment horizontal="center" vertical="top"/>
    </xf>
    <xf numFmtId="0" fontId="2" fillId="10" borderId="5" xfId="0" applyFont="1" applyFill="1" applyBorder="1" applyAlignment="1">
      <alignment horizontal="center" vertical="top"/>
    </xf>
    <xf numFmtId="0" fontId="0" fillId="0" borderId="5" xfId="0" applyBorder="1" applyAlignment="1">
      <alignment vertical="top"/>
    </xf>
    <xf numFmtId="0" fontId="0" fillId="10" borderId="12" xfId="0" applyFill="1" applyBorder="1" applyAlignment="1">
      <alignment vertical="top"/>
    </xf>
    <xf numFmtId="0" fontId="0" fillId="10" borderId="0" xfId="0" applyFill="1" applyAlignment="1">
      <alignment vertical="top"/>
    </xf>
    <xf numFmtId="0" fontId="0" fillId="10" borderId="6" xfId="0" applyFill="1" applyBorder="1" applyAlignment="1">
      <alignment vertical="top"/>
    </xf>
    <xf numFmtId="0" fontId="0" fillId="0" borderId="12" xfId="0" applyBorder="1" applyAlignment="1">
      <alignment vertical="top"/>
    </xf>
    <xf numFmtId="0" fontId="0" fillId="0" borderId="6" xfId="0" applyBorder="1" applyAlignment="1">
      <alignment vertical="top"/>
    </xf>
    <xf numFmtId="43" fontId="0" fillId="0" borderId="0" xfId="2" applyFont="1" applyBorder="1" applyAlignment="1">
      <alignment vertical="top"/>
    </xf>
    <xf numFmtId="43" fontId="0" fillId="0" borderId="6" xfId="2" applyFont="1" applyBorder="1" applyAlignment="1">
      <alignment vertical="top"/>
    </xf>
    <xf numFmtId="164" fontId="0" fillId="0" borderId="12" xfId="1" applyNumberFormat="1" applyFont="1" applyBorder="1" applyAlignment="1">
      <alignment vertical="top"/>
    </xf>
    <xf numFmtId="0" fontId="3" fillId="0" borderId="16" xfId="0" applyFont="1" applyBorder="1" applyAlignment="1">
      <alignment vertical="top"/>
    </xf>
    <xf numFmtId="0" fontId="3"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0" borderId="4" xfId="0" applyFont="1" applyBorder="1" applyAlignment="1">
      <alignment horizontal="center" vertical="top" wrapText="1"/>
    </xf>
    <xf numFmtId="0" fontId="3" fillId="7" borderId="10" xfId="0" applyFont="1" applyFill="1" applyBorder="1" applyAlignment="1">
      <alignment vertical="top"/>
    </xf>
    <xf numFmtId="0" fontId="3" fillId="7" borderId="14" xfId="0" applyFont="1" applyFill="1" applyBorder="1" applyAlignment="1">
      <alignment vertical="top"/>
    </xf>
    <xf numFmtId="0" fontId="3" fillId="7" borderId="11" xfId="0" applyFont="1" applyFill="1" applyBorder="1" applyAlignment="1">
      <alignment vertical="top"/>
    </xf>
    <xf numFmtId="0" fontId="3" fillId="5" borderId="16" xfId="0" applyFont="1" applyFill="1" applyBorder="1" applyAlignment="1">
      <alignment vertical="top"/>
    </xf>
    <xf numFmtId="0" fontId="3" fillId="5" borderId="18" xfId="0" applyFont="1" applyFill="1" applyBorder="1" applyAlignment="1">
      <alignment vertical="top"/>
    </xf>
    <xf numFmtId="0" fontId="3" fillId="5" borderId="18" xfId="0" applyFont="1" applyFill="1" applyBorder="1" applyAlignment="1">
      <alignment horizontal="center" vertical="top"/>
    </xf>
    <xf numFmtId="0" fontId="3" fillId="6" borderId="10" xfId="0" applyFont="1" applyFill="1" applyBorder="1" applyAlignment="1">
      <alignment vertical="top"/>
    </xf>
    <xf numFmtId="0" fontId="3" fillId="6" borderId="14" xfId="0" applyFont="1" applyFill="1" applyBorder="1" applyAlignment="1">
      <alignment vertical="top"/>
    </xf>
    <xf numFmtId="0" fontId="3" fillId="6" borderId="11" xfId="0" applyFont="1" applyFill="1" applyBorder="1" applyAlignment="1">
      <alignment vertical="top"/>
    </xf>
    <xf numFmtId="0" fontId="2" fillId="10" borderId="12" xfId="0" applyFont="1" applyFill="1" applyBorder="1" applyAlignment="1">
      <alignment vertical="top"/>
    </xf>
    <xf numFmtId="43" fontId="0" fillId="0" borderId="18" xfId="2" applyFont="1" applyBorder="1" applyAlignment="1">
      <alignment vertical="top"/>
    </xf>
    <xf numFmtId="43" fontId="0" fillId="0" borderId="17" xfId="2" applyFont="1" applyBorder="1" applyAlignment="1">
      <alignment vertical="top"/>
    </xf>
    <xf numFmtId="0" fontId="3" fillId="11" borderId="7" xfId="0" applyFont="1" applyFill="1" applyBorder="1" applyAlignment="1">
      <alignment horizontal="left" vertical="top"/>
    </xf>
    <xf numFmtId="0" fontId="7"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0" fillId="8" borderId="10" xfId="0" applyFill="1" applyBorder="1" applyAlignment="1">
      <alignment vertical="top"/>
    </xf>
    <xf numFmtId="0" fontId="0" fillId="8" borderId="14" xfId="0" applyFill="1" applyBorder="1" applyAlignment="1">
      <alignment vertical="top"/>
    </xf>
    <xf numFmtId="0" fontId="0" fillId="8" borderId="11" xfId="0" applyFill="1" applyBorder="1" applyAlignment="1">
      <alignment vertical="top"/>
    </xf>
    <xf numFmtId="0" fontId="0" fillId="9" borderId="10" xfId="0" applyFill="1" applyBorder="1" applyAlignment="1">
      <alignment vertical="top"/>
    </xf>
    <xf numFmtId="0" fontId="0" fillId="9" borderId="14" xfId="0" applyFill="1" applyBorder="1" applyAlignment="1">
      <alignment vertical="top"/>
    </xf>
    <xf numFmtId="0" fontId="0" fillId="9" borderId="11" xfId="0" applyFill="1" applyBorder="1" applyAlignment="1">
      <alignment vertical="top"/>
    </xf>
    <xf numFmtId="0" fontId="0" fillId="10" borderId="10" xfId="0" applyFill="1" applyBorder="1" applyAlignment="1">
      <alignment vertical="top"/>
    </xf>
    <xf numFmtId="0" fontId="0" fillId="10" borderId="14" xfId="0" applyFill="1" applyBorder="1" applyAlignment="1">
      <alignment vertical="top"/>
    </xf>
    <xf numFmtId="0" fontId="0" fillId="10" borderId="11" xfId="0" applyFill="1" applyBorder="1" applyAlignment="1">
      <alignment vertical="top"/>
    </xf>
    <xf numFmtId="0" fontId="3" fillId="0" borderId="0" xfId="0" applyFont="1" applyAlignment="1">
      <alignment horizontal="right" vertical="top"/>
    </xf>
    <xf numFmtId="0" fontId="0" fillId="10" borderId="15" xfId="0" applyFill="1" applyBorder="1" applyAlignment="1">
      <alignment vertical="top"/>
    </xf>
    <xf numFmtId="0" fontId="8" fillId="0" borderId="15" xfId="0" applyFont="1" applyBorder="1" applyAlignment="1">
      <alignment horizontal="center"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7" fillId="12" borderId="16" xfId="0" applyFont="1" applyFill="1" applyBorder="1" applyAlignment="1">
      <alignment horizontal="center" vertical="center" wrapText="1"/>
    </xf>
    <xf numFmtId="0" fontId="7" fillId="12" borderId="12"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8" fillId="0" borderId="14" xfId="0" applyFont="1" applyBorder="1" applyAlignment="1">
      <alignment horizontal="center" vertical="center" wrapText="1"/>
    </xf>
    <xf numFmtId="0" fontId="5" fillId="0" borderId="14" xfId="0" applyFont="1" applyBorder="1" applyAlignment="1">
      <alignment vertical="center" wrapText="1"/>
    </xf>
    <xf numFmtId="0" fontId="5" fillId="0" borderId="14" xfId="0" applyFont="1" applyBorder="1" applyAlignment="1">
      <alignment horizontal="center" vertical="center" wrapText="1"/>
    </xf>
    <xf numFmtId="0" fontId="7" fillId="2" borderId="1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3" fillId="0" borderId="15" xfId="0" applyFont="1" applyBorder="1" applyAlignment="1">
      <alignment horizontal="center" vertical="top"/>
    </xf>
    <xf numFmtId="0" fontId="5"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wrapText="1"/>
    </xf>
    <xf numFmtId="0" fontId="3" fillId="0" borderId="15" xfId="0" applyFont="1" applyBorder="1" applyAlignment="1">
      <alignment horizontal="center" vertical="top" wrapText="1"/>
    </xf>
    <xf numFmtId="164" fontId="0" fillId="0" borderId="13" xfId="1" applyNumberFormat="1" applyFont="1" applyBorder="1" applyAlignment="1">
      <alignment vertical="top"/>
    </xf>
    <xf numFmtId="0" fontId="0" fillId="10" borderId="19" xfId="0" applyFill="1" applyBorder="1" applyAlignment="1">
      <alignment horizontal="center" vertical="top"/>
    </xf>
    <xf numFmtId="0" fontId="2" fillId="10" borderId="3" xfId="0" applyFont="1" applyFill="1" applyBorder="1" applyAlignment="1">
      <alignment horizontal="center" vertical="top"/>
    </xf>
    <xf numFmtId="0" fontId="0" fillId="0" borderId="3" xfId="0" applyBorder="1" applyAlignment="1">
      <alignment vertical="top"/>
    </xf>
    <xf numFmtId="0" fontId="2" fillId="10" borderId="13" xfId="0" applyFont="1" applyFill="1" applyBorder="1" applyAlignment="1">
      <alignment vertical="top"/>
    </xf>
    <xf numFmtId="0" fontId="0" fillId="10" borderId="19" xfId="0" applyFill="1" applyBorder="1" applyAlignment="1">
      <alignment vertical="top"/>
    </xf>
    <xf numFmtId="0" fontId="0" fillId="10" borderId="4" xfId="0" applyFill="1" applyBorder="1" applyAlignment="1">
      <alignment vertical="top"/>
    </xf>
    <xf numFmtId="0" fontId="0" fillId="10" borderId="13" xfId="0" applyFill="1" applyBorder="1" applyAlignment="1">
      <alignment vertical="top"/>
    </xf>
    <xf numFmtId="0" fontId="0" fillId="0" borderId="13" xfId="0" applyBorder="1" applyAlignment="1">
      <alignment vertical="top"/>
    </xf>
    <xf numFmtId="0" fontId="0" fillId="0" borderId="19" xfId="0" applyBorder="1" applyAlignment="1">
      <alignment vertical="top"/>
    </xf>
    <xf numFmtId="0" fontId="0" fillId="0" borderId="4" xfId="0" applyBorder="1" applyAlignment="1">
      <alignment vertical="top"/>
    </xf>
    <xf numFmtId="43" fontId="0" fillId="0" borderId="19" xfId="2" applyFont="1" applyBorder="1" applyAlignment="1">
      <alignment vertical="top"/>
    </xf>
    <xf numFmtId="43" fontId="0" fillId="0" borderId="4" xfId="2" applyFont="1" applyBorder="1" applyAlignment="1">
      <alignment vertical="top"/>
    </xf>
    <xf numFmtId="0" fontId="0" fillId="0" borderId="0" xfId="0" quotePrefix="1" applyAlignment="1">
      <alignment horizontal="center"/>
    </xf>
    <xf numFmtId="0" fontId="2" fillId="0" borderId="0" xfId="0" applyFont="1"/>
    <xf numFmtId="0" fontId="2" fillId="0" borderId="0" xfId="0" applyFont="1" applyAlignment="1">
      <alignment horizontal="left"/>
    </xf>
    <xf numFmtId="0" fontId="2" fillId="0" borderId="0" xfId="0" applyFont="1" applyAlignment="1">
      <alignment horizontal="left" vertical="center" indent="1"/>
    </xf>
    <xf numFmtId="0" fontId="0" fillId="0" borderId="0" xfId="0" applyAlignment="1">
      <alignment horizontal="left" indent="1"/>
    </xf>
    <xf numFmtId="0" fontId="2" fillId="0" borderId="0" xfId="0" applyFont="1" applyAlignment="1">
      <alignment horizontal="left" indent="1"/>
    </xf>
    <xf numFmtId="0" fontId="2" fillId="0" borderId="0" xfId="0" applyFont="1" applyAlignment="1">
      <alignment horizontal="left" vertical="center" indent="3"/>
    </xf>
    <xf numFmtId="0" fontId="5" fillId="0" borderId="21" xfId="0" applyFont="1" applyBorder="1" applyAlignment="1">
      <alignment vertical="center" wrapText="1"/>
    </xf>
    <xf numFmtId="0" fontId="5" fillId="0" borderId="21" xfId="0" applyFont="1" applyBorder="1" applyAlignment="1">
      <alignment horizontal="center" vertical="center" wrapText="1"/>
    </xf>
    <xf numFmtId="0" fontId="7" fillId="2" borderId="10"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3" xfId="0" applyFont="1" applyBorder="1" applyAlignment="1">
      <alignmen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7" fillId="2" borderId="27"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28" xfId="0" applyFont="1" applyBorder="1" applyAlignment="1">
      <alignment vertical="center" wrapText="1"/>
    </xf>
    <xf numFmtId="0" fontId="5" fillId="0" borderId="29" xfId="0" applyFont="1" applyBorder="1" applyAlignment="1">
      <alignment horizontal="center" vertical="center" wrapText="1"/>
    </xf>
    <xf numFmtId="0" fontId="5" fillId="0" borderId="22" xfId="0" applyFont="1" applyBorder="1" applyAlignment="1">
      <alignment horizontal="left" vertical="center" wrapText="1"/>
    </xf>
    <xf numFmtId="0" fontId="5" fillId="0" borderId="21" xfId="0" applyFont="1" applyBorder="1" applyAlignment="1">
      <alignment horizontal="left" vertical="center" wrapText="1"/>
    </xf>
    <xf numFmtId="0" fontId="5" fillId="0" borderId="23" xfId="0" applyFont="1" applyBorder="1" applyAlignment="1">
      <alignment horizontal="left" vertical="center" wrapText="1"/>
    </xf>
    <xf numFmtId="0" fontId="3" fillId="0" borderId="15" xfId="0" applyFont="1" applyBorder="1" applyAlignment="1">
      <alignment vertical="top" wrapText="1"/>
    </xf>
    <xf numFmtId="0" fontId="3" fillId="0" borderId="7" xfId="0" applyFont="1" applyBorder="1" applyAlignment="1">
      <alignment horizontal="center" vertical="top" wrapText="1"/>
    </xf>
    <xf numFmtId="0" fontId="3" fillId="0" borderId="3" xfId="0" applyFont="1" applyBorder="1" applyAlignment="1">
      <alignment vertical="top"/>
    </xf>
    <xf numFmtId="164" fontId="0" fillId="0" borderId="7" xfId="1" applyNumberFormat="1" applyFont="1" applyBorder="1" applyAlignment="1">
      <alignment vertical="top"/>
    </xf>
    <xf numFmtId="164" fontId="0" fillId="0" borderId="5" xfId="1" applyNumberFormat="1" applyFont="1" applyBorder="1" applyAlignment="1">
      <alignment vertical="top"/>
    </xf>
    <xf numFmtId="164" fontId="0" fillId="0" borderId="3" xfId="1" applyNumberFormat="1" applyFont="1" applyBorder="1" applyAlignment="1">
      <alignment vertical="top"/>
    </xf>
    <xf numFmtId="0" fontId="2" fillId="10" borderId="6" xfId="0" applyFont="1" applyFill="1" applyBorder="1" applyAlignment="1">
      <alignment horizontal="center" vertical="top"/>
    </xf>
    <xf numFmtId="0" fontId="2" fillId="10" borderId="4" xfId="0" applyFont="1" applyFill="1" applyBorder="1" applyAlignment="1">
      <alignment horizontal="center" vertical="top"/>
    </xf>
    <xf numFmtId="0" fontId="0" fillId="10" borderId="5" xfId="0" applyFill="1" applyBorder="1" applyAlignment="1">
      <alignment horizontal="center" vertical="top"/>
    </xf>
    <xf numFmtId="0" fontId="0" fillId="10" borderId="3" xfId="0" applyFill="1" applyBorder="1" applyAlignment="1">
      <alignment horizontal="center" vertical="top"/>
    </xf>
    <xf numFmtId="0" fontId="0" fillId="0" borderId="0" xfId="0" applyAlignment="1">
      <alignment horizontal="left" vertical="top"/>
    </xf>
    <xf numFmtId="0" fontId="0" fillId="0" borderId="11" xfId="0" applyBorder="1" applyAlignment="1">
      <alignment vertical="top"/>
    </xf>
    <xf numFmtId="43" fontId="0" fillId="0" borderId="0" xfId="0" applyNumberFormat="1" applyAlignment="1">
      <alignment vertical="top"/>
    </xf>
    <xf numFmtId="43" fontId="0" fillId="0" borderId="3" xfId="0" applyNumberFormat="1" applyBorder="1" applyAlignment="1">
      <alignment vertical="top"/>
    </xf>
    <xf numFmtId="43" fontId="0" fillId="0" borderId="7" xfId="0" applyNumberFormat="1" applyBorder="1" applyAlignment="1">
      <alignment vertical="top"/>
    </xf>
    <xf numFmtId="43" fontId="0" fillId="0" borderId="5" xfId="0" applyNumberFormat="1" applyBorder="1" applyAlignment="1">
      <alignment vertical="top"/>
    </xf>
    <xf numFmtId="0" fontId="3" fillId="0" borderId="0" xfId="0" applyFont="1" applyAlignment="1">
      <alignment horizontal="center" vertical="top"/>
    </xf>
    <xf numFmtId="0" fontId="3" fillId="13" borderId="0" xfId="0" applyFont="1" applyFill="1"/>
    <xf numFmtId="0" fontId="0" fillId="13" borderId="0" xfId="0" applyFill="1"/>
    <xf numFmtId="0" fontId="0" fillId="13" borderId="0" xfId="0" applyFill="1" applyAlignment="1">
      <alignment horizontal="center"/>
    </xf>
    <xf numFmtId="0" fontId="2" fillId="13" borderId="0" xfId="0" applyFont="1" applyFill="1"/>
    <xf numFmtId="0" fontId="0" fillId="13" borderId="0" xfId="0" applyFill="1" applyAlignment="1">
      <alignment horizontal="right"/>
    </xf>
    <xf numFmtId="0" fontId="0" fillId="13" borderId="0" xfId="0" quotePrefix="1" applyFill="1" applyAlignment="1">
      <alignment horizontal="right" wrapText="1"/>
    </xf>
    <xf numFmtId="0" fontId="2" fillId="13" borderId="0" xfId="0" applyFont="1" applyFill="1" applyAlignment="1">
      <alignment horizontal="center"/>
    </xf>
    <xf numFmtId="0" fontId="0" fillId="13" borderId="0" xfId="0" applyFill="1" applyAlignment="1">
      <alignment horizontal="right" wrapText="1"/>
    </xf>
    <xf numFmtId="0" fontId="0" fillId="0" borderId="7" xfId="0" quotePrefix="1" applyBorder="1" applyAlignment="1">
      <alignment vertical="top"/>
    </xf>
    <xf numFmtId="44" fontId="2" fillId="13" borderId="15" xfId="1" applyFont="1" applyFill="1" applyBorder="1" applyAlignment="1">
      <alignment vertical="top"/>
    </xf>
    <xf numFmtId="0" fontId="0" fillId="0" borderId="14" xfId="0" applyBorder="1" applyAlignment="1">
      <alignment horizontal="center"/>
    </xf>
    <xf numFmtId="0" fontId="7" fillId="14" borderId="27" xfId="0" applyFont="1" applyFill="1" applyBorder="1" applyAlignment="1">
      <alignment horizontal="center" vertical="center" wrapText="1"/>
    </xf>
    <xf numFmtId="0" fontId="7" fillId="14" borderId="8" xfId="0" applyFont="1" applyFill="1" applyBorder="1" applyAlignment="1">
      <alignment vertical="center" wrapText="1"/>
    </xf>
    <xf numFmtId="0" fontId="3" fillId="0" borderId="3" xfId="0" applyFont="1" applyBorder="1" applyAlignment="1">
      <alignment horizontal="center" vertical="top" wrapText="1"/>
    </xf>
    <xf numFmtId="0" fontId="5" fillId="0" borderId="22" xfId="0" applyFont="1" applyBorder="1" applyAlignment="1">
      <alignment vertical="center" wrapText="1"/>
    </xf>
    <xf numFmtId="0" fontId="7" fillId="2" borderId="30" xfId="0" applyFont="1" applyFill="1" applyBorder="1" applyAlignment="1">
      <alignment horizontal="center" vertical="center" wrapText="1"/>
    </xf>
    <xf numFmtId="0" fontId="7" fillId="14" borderId="30" xfId="0" applyFont="1" applyFill="1" applyBorder="1" applyAlignment="1">
      <alignment horizontal="center"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5" fillId="2" borderId="2" xfId="0" applyFont="1" applyFill="1" applyBorder="1" applyAlignment="1">
      <alignment vertical="center" wrapText="1"/>
    </xf>
    <xf numFmtId="0" fontId="5" fillId="0" borderId="13" xfId="0" applyFont="1" applyBorder="1" applyAlignment="1">
      <alignment vertical="center" wrapText="1"/>
    </xf>
    <xf numFmtId="0" fontId="7" fillId="4" borderId="1" xfId="0" applyFont="1" applyFill="1" applyBorder="1" applyAlignment="1">
      <alignment horizontal="center" vertical="center" wrapText="1"/>
    </xf>
    <xf numFmtId="0" fontId="7" fillId="4" borderId="8" xfId="0" applyFont="1" applyFill="1" applyBorder="1" applyAlignment="1">
      <alignment vertical="center" wrapText="1"/>
    </xf>
    <xf numFmtId="0" fontId="7" fillId="2" borderId="8" xfId="0" applyFont="1" applyFill="1" applyBorder="1" applyAlignment="1">
      <alignment vertical="center" wrapText="1"/>
    </xf>
    <xf numFmtId="0" fontId="8" fillId="2" borderId="1" xfId="0" applyFont="1" applyFill="1" applyBorder="1" applyAlignment="1">
      <alignment horizontal="center" vertical="center" wrapText="1"/>
    </xf>
    <xf numFmtId="0" fontId="3" fillId="0" borderId="17" xfId="0" applyFont="1" applyBorder="1" applyAlignment="1">
      <alignment horizontal="center" vertical="top" wrapText="1"/>
    </xf>
    <xf numFmtId="0" fontId="5" fillId="4" borderId="15" xfId="0" applyFont="1" applyFill="1" applyBorder="1" applyAlignment="1">
      <alignment horizontal="center" vertical="center" wrapText="1"/>
    </xf>
    <xf numFmtId="0" fontId="7" fillId="4" borderId="11" xfId="0" applyFont="1" applyFill="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5" fillId="0" borderId="3" xfId="0" applyFont="1" applyBorder="1" applyAlignment="1">
      <alignment vertical="center" wrapText="1"/>
    </xf>
    <xf numFmtId="0" fontId="2" fillId="0" borderId="3" xfId="0" applyFont="1" applyBorder="1" applyAlignment="1">
      <alignment vertical="center" wrapText="1"/>
    </xf>
    <xf numFmtId="0" fontId="2" fillId="0" borderId="15" xfId="0" applyFont="1" applyBorder="1" applyAlignment="1">
      <alignment horizontal="center" vertical="center" wrapText="1"/>
    </xf>
    <xf numFmtId="0" fontId="0" fillId="13" borderId="0" xfId="0" applyFill="1" applyAlignment="1">
      <alignment horizontal="left"/>
    </xf>
    <xf numFmtId="165" fontId="0" fillId="0" borderId="18" xfId="0" applyNumberFormat="1" applyBorder="1" applyAlignment="1">
      <alignment vertical="top"/>
    </xf>
    <xf numFmtId="165" fontId="0" fillId="0" borderId="0" xfId="0" applyNumberFormat="1" applyAlignment="1">
      <alignment vertical="top"/>
    </xf>
    <xf numFmtId="165" fontId="0" fillId="0" borderId="19" xfId="0" applyNumberFormat="1" applyBorder="1" applyAlignment="1">
      <alignment vertical="top"/>
    </xf>
    <xf numFmtId="165" fontId="0" fillId="0" borderId="14" xfId="0" applyNumberFormat="1" applyBorder="1" applyAlignment="1">
      <alignment vertical="top"/>
    </xf>
    <xf numFmtId="2" fontId="5" fillId="0" borderId="3" xfId="0" applyNumberFormat="1" applyFont="1" applyBorder="1" applyAlignment="1">
      <alignment horizontal="center" vertical="center" wrapText="1"/>
    </xf>
    <xf numFmtId="0" fontId="0" fillId="0" borderId="0" xfId="0" applyAlignment="1">
      <alignment horizontal="right" vertical="top"/>
    </xf>
    <xf numFmtId="164" fontId="0" fillId="0" borderId="5" xfId="1" quotePrefix="1" applyNumberFormat="1" applyFont="1" applyBorder="1" applyAlignment="1">
      <alignment vertical="top"/>
    </xf>
    <xf numFmtId="164" fontId="0" fillId="0" borderId="7" xfId="1" quotePrefix="1" applyNumberFormat="1" applyFont="1" applyBorder="1" applyAlignment="1">
      <alignment vertical="top"/>
    </xf>
    <xf numFmtId="166" fontId="0" fillId="0" borderId="18" xfId="2" applyNumberFormat="1" applyFont="1" applyBorder="1" applyAlignment="1">
      <alignment vertical="top"/>
    </xf>
    <xf numFmtId="43" fontId="0" fillId="0" borderId="0" xfId="2" applyFont="1" applyBorder="1" applyAlignment="1">
      <alignment horizontal="center" vertical="top"/>
    </xf>
    <xf numFmtId="166" fontId="0" fillId="0" borderId="0" xfId="2" applyNumberFormat="1" applyFont="1" applyBorder="1" applyAlignment="1">
      <alignment horizontal="center" vertical="top"/>
    </xf>
    <xf numFmtId="44" fontId="0" fillId="0" borderId="0" xfId="1" applyFont="1" applyBorder="1" applyAlignment="1">
      <alignment vertical="top"/>
    </xf>
    <xf numFmtId="44" fontId="0" fillId="0" borderId="0" xfId="0" applyNumberFormat="1" applyAlignment="1">
      <alignment vertical="top"/>
    </xf>
    <xf numFmtId="166" fontId="0" fillId="15" borderId="0" xfId="2" applyNumberFormat="1" applyFont="1" applyFill="1" applyBorder="1" applyAlignment="1">
      <alignment horizontal="center" vertical="top"/>
    </xf>
    <xf numFmtId="44" fontId="0" fillId="15" borderId="0" xfId="0" applyNumberFormat="1" applyFill="1" applyAlignment="1">
      <alignment vertical="top"/>
    </xf>
    <xf numFmtId="0" fontId="3" fillId="0" borderId="7" xfId="0" applyFont="1" applyBorder="1" applyAlignment="1">
      <alignment horizontal="right" vertical="top" wrapText="1"/>
    </xf>
    <xf numFmtId="0" fontId="3" fillId="0" borderId="5" xfId="0" applyFont="1" applyBorder="1" applyAlignment="1">
      <alignment horizontal="right" vertical="top" wrapText="1"/>
    </xf>
    <xf numFmtId="0" fontId="0" fillId="0" borderId="7" xfId="0" applyBorder="1" applyAlignment="1">
      <alignment vertical="top"/>
    </xf>
    <xf numFmtId="0" fontId="0" fillId="0" borderId="0" xfId="0" applyAlignment="1">
      <alignment horizontal="right"/>
    </xf>
    <xf numFmtId="0" fontId="2" fillId="0" borderId="0" xfId="0" applyFont="1" applyAlignment="1">
      <alignment horizontal="right"/>
    </xf>
    <xf numFmtId="44" fontId="0" fillId="16" borderId="15" xfId="1" applyFont="1" applyFill="1" applyBorder="1" applyAlignment="1">
      <alignment horizontal="center" vertical="top"/>
    </xf>
    <xf numFmtId="0" fontId="3" fillId="0" borderId="0" xfId="0" applyFont="1" applyAlignment="1">
      <alignment horizontal="center" vertical="top" wrapText="1"/>
    </xf>
    <xf numFmtId="44" fontId="2" fillId="0" borderId="14" xfId="0" applyNumberFormat="1" applyFont="1" applyBorder="1" applyAlignment="1">
      <alignment vertical="top"/>
    </xf>
    <xf numFmtId="0" fontId="0" fillId="0" borderId="0" xfId="0" quotePrefix="1" applyAlignment="1">
      <alignment vertical="top"/>
    </xf>
    <xf numFmtId="166" fontId="0" fillId="0" borderId="0" xfId="2" applyNumberFormat="1" applyFont="1" applyBorder="1" applyAlignment="1">
      <alignment vertical="top"/>
    </xf>
    <xf numFmtId="166" fontId="0" fillId="0" borderId="19" xfId="2" applyNumberFormat="1" applyFont="1" applyBorder="1" applyAlignment="1">
      <alignment vertical="top"/>
    </xf>
    <xf numFmtId="43" fontId="0" fillId="0" borderId="19" xfId="0" applyNumberFormat="1" applyBorder="1" applyAlignment="1">
      <alignment vertical="top"/>
    </xf>
    <xf numFmtId="44" fontId="0" fillId="0" borderId="15" xfId="1" applyFont="1" applyFill="1" applyBorder="1" applyAlignment="1">
      <alignment vertical="top"/>
    </xf>
    <xf numFmtId="0" fontId="2" fillId="0" borderId="0" xfId="0" applyFont="1" applyAlignment="1">
      <alignment horizontal="center"/>
    </xf>
    <xf numFmtId="0" fontId="2" fillId="13" borderId="0" xfId="0" applyFont="1" applyFill="1" applyAlignment="1">
      <alignment horizontal="center" wrapText="1"/>
    </xf>
    <xf numFmtId="0" fontId="2" fillId="13" borderId="0" xfId="0" applyFont="1" applyFill="1" applyAlignment="1">
      <alignment horizontal="center" vertical="top"/>
    </xf>
    <xf numFmtId="0" fontId="2" fillId="13" borderId="0" xfId="0" quotePrefix="1" applyFont="1" applyFill="1" applyAlignment="1">
      <alignment horizontal="left"/>
    </xf>
    <xf numFmtId="166" fontId="2" fillId="0" borderId="0" xfId="2" quotePrefix="1" applyNumberFormat="1" applyFont="1" applyBorder="1" applyAlignment="1">
      <alignment vertical="top"/>
    </xf>
    <xf numFmtId="0" fontId="0" fillId="13" borderId="0" xfId="0" applyFill="1" applyAlignment="1">
      <alignment horizontal="center" vertical="top"/>
    </xf>
    <xf numFmtId="0" fontId="0" fillId="13" borderId="0" xfId="0" applyFill="1" applyAlignment="1">
      <alignment vertical="top"/>
    </xf>
    <xf numFmtId="0" fontId="2" fillId="13" borderId="0" xfId="0" applyFont="1" applyFill="1" applyAlignment="1">
      <alignment vertical="top"/>
    </xf>
    <xf numFmtId="0" fontId="10" fillId="0" borderId="0" xfId="0" applyFont="1" applyAlignment="1">
      <alignment vertical="top"/>
    </xf>
    <xf numFmtId="0" fontId="0" fillId="13" borderId="0" xfId="0" applyFill="1" applyAlignment="1">
      <alignment horizontal="center" wrapText="1"/>
    </xf>
    <xf numFmtId="0" fontId="4" fillId="13" borderId="0" xfId="0" applyFont="1" applyFill="1" applyAlignment="1">
      <alignment horizontal="center"/>
    </xf>
    <xf numFmtId="0" fontId="4" fillId="13" borderId="0" xfId="0" applyFont="1" applyFill="1" applyAlignment="1">
      <alignment horizontal="center" vertical="top"/>
    </xf>
    <xf numFmtId="0" fontId="2" fillId="13" borderId="0" xfId="0" quotePrefix="1" applyFont="1" applyFill="1" applyAlignment="1">
      <alignment horizontal="left" vertical="top"/>
    </xf>
    <xf numFmtId="0" fontId="4" fillId="0" borderId="0" xfId="0" applyFont="1"/>
    <xf numFmtId="0" fontId="4" fillId="0" borderId="0" xfId="0" applyFont="1" applyAlignment="1">
      <alignment horizontal="left" vertical="center" indent="1"/>
    </xf>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indent="1"/>
    </xf>
    <xf numFmtId="0" fontId="5" fillId="0" borderId="4" xfId="0" applyFont="1" applyBorder="1" applyAlignment="1">
      <alignment horizontal="left" vertical="center" wrapText="1"/>
    </xf>
    <xf numFmtId="9" fontId="0" fillId="0" borderId="0" xfId="7" applyFont="1"/>
    <xf numFmtId="0" fontId="0" fillId="0" borderId="0" xfId="0" applyAlignment="1">
      <alignment horizontal="center" wrapText="1"/>
    </xf>
    <xf numFmtId="0" fontId="0" fillId="0" borderId="3" xfId="0" applyBorder="1" applyAlignment="1">
      <alignment horizontal="center" vertical="top" wrapText="1"/>
    </xf>
    <xf numFmtId="44" fontId="0" fillId="17" borderId="0" xfId="1" applyFont="1" applyFill="1" applyBorder="1" applyAlignment="1">
      <alignment vertical="top"/>
    </xf>
    <xf numFmtId="164" fontId="0" fillId="0" borderId="5" xfId="1" applyNumberFormat="1" applyFont="1" applyFill="1" applyBorder="1" applyAlignment="1">
      <alignment vertical="top"/>
    </xf>
    <xf numFmtId="0" fontId="0" fillId="0" borderId="7" xfId="0" applyBorder="1" applyAlignment="1">
      <alignment horizontal="center" vertical="top" wrapText="1"/>
    </xf>
    <xf numFmtId="44" fontId="0" fillId="15" borderId="0" xfId="1" applyFont="1" applyFill="1" applyBorder="1" applyAlignment="1">
      <alignment vertical="top"/>
    </xf>
    <xf numFmtId="0" fontId="0" fillId="0" borderId="0" xfId="0" quotePrefix="1"/>
    <xf numFmtId="44" fontId="0" fillId="0" borderId="0" xfId="0" quotePrefix="1" applyNumberFormat="1"/>
    <xf numFmtId="0" fontId="0" fillId="0" borderId="5" xfId="0" applyBorder="1" applyAlignment="1">
      <alignment horizontal="center" vertical="top"/>
    </xf>
    <xf numFmtId="0" fontId="0" fillId="0" borderId="3" xfId="0" applyBorder="1" applyAlignment="1">
      <alignment horizontal="center" vertical="top"/>
    </xf>
    <xf numFmtId="44" fontId="0" fillId="0" borderId="0" xfId="0" applyNumberFormat="1"/>
    <xf numFmtId="0" fontId="12" fillId="0" borderId="0" xfId="8"/>
    <xf numFmtId="44" fontId="0" fillId="0" borderId="7" xfId="1" quotePrefix="1" applyFont="1" applyBorder="1" applyAlignment="1">
      <alignment vertical="top"/>
    </xf>
    <xf numFmtId="44" fontId="0" fillId="0" borderId="5" xfId="1" applyFont="1" applyBorder="1" applyAlignment="1">
      <alignment vertical="top"/>
    </xf>
    <xf numFmtId="44" fontId="0" fillId="0" borderId="3" xfId="1" applyFont="1" applyBorder="1" applyAlignment="1">
      <alignment vertical="top"/>
    </xf>
    <xf numFmtId="0" fontId="2" fillId="15" borderId="0" xfId="0" applyFont="1" applyFill="1" applyAlignment="1">
      <alignment vertical="top" wrapText="1"/>
    </xf>
    <xf numFmtId="0" fontId="3" fillId="13" borderId="0" xfId="0" applyFont="1" applyFill="1" applyAlignment="1">
      <alignment horizontal="right" vertical="top"/>
    </xf>
    <xf numFmtId="0" fontId="3" fillId="13" borderId="7" xfId="0" applyFont="1" applyFill="1" applyBorder="1" applyAlignment="1">
      <alignment horizontal="center" vertical="top" wrapText="1"/>
    </xf>
    <xf numFmtId="0" fontId="3" fillId="13" borderId="0" xfId="0" applyFont="1" applyFill="1" applyAlignment="1">
      <alignment horizontal="center" vertical="top" wrapText="1"/>
    </xf>
    <xf numFmtId="44" fontId="2" fillId="13" borderId="14" xfId="0" applyNumberFormat="1" applyFont="1" applyFill="1" applyBorder="1" applyAlignment="1">
      <alignment vertical="top"/>
    </xf>
    <xf numFmtId="0" fontId="3" fillId="13" borderId="14" xfId="0" applyFont="1" applyFill="1" applyBorder="1" applyAlignment="1">
      <alignment horizontal="center" vertical="top"/>
    </xf>
    <xf numFmtId="0" fontId="3" fillId="13" borderId="10" xfId="0" applyFont="1" applyFill="1" applyBorder="1" applyAlignment="1">
      <alignment vertical="top"/>
    </xf>
    <xf numFmtId="0" fontId="3" fillId="13" borderId="15" xfId="0" applyFont="1" applyFill="1" applyBorder="1" applyAlignment="1">
      <alignment horizontal="center" vertical="top" wrapText="1"/>
    </xf>
    <xf numFmtId="0" fontId="3" fillId="13" borderId="14" xfId="0" applyFont="1" applyFill="1" applyBorder="1" applyAlignment="1">
      <alignment horizontal="center" vertical="top" wrapText="1"/>
    </xf>
    <xf numFmtId="164" fontId="0" fillId="13" borderId="5" xfId="1" applyNumberFormat="1" applyFont="1" applyFill="1" applyBorder="1" applyAlignment="1">
      <alignment vertical="top"/>
    </xf>
    <xf numFmtId="166" fontId="2" fillId="13" borderId="0" xfId="2" quotePrefix="1" applyNumberFormat="1" applyFont="1" applyFill="1" applyBorder="1" applyAlignment="1">
      <alignment vertical="top"/>
    </xf>
    <xf numFmtId="166" fontId="0" fillId="13" borderId="0" xfId="2" applyNumberFormat="1" applyFont="1" applyFill="1" applyBorder="1" applyAlignment="1">
      <alignment vertical="top"/>
    </xf>
    <xf numFmtId="43" fontId="0" fillId="13" borderId="0" xfId="2" applyFont="1" applyFill="1" applyBorder="1" applyAlignment="1">
      <alignment vertical="top"/>
    </xf>
    <xf numFmtId="164" fontId="0" fillId="13" borderId="3" xfId="1" applyNumberFormat="1" applyFont="1" applyFill="1" applyBorder="1" applyAlignment="1">
      <alignment vertical="top"/>
    </xf>
    <xf numFmtId="166" fontId="0" fillId="13" borderId="19" xfId="2" applyNumberFormat="1" applyFont="1" applyFill="1" applyBorder="1" applyAlignment="1">
      <alignment vertical="top"/>
    </xf>
    <xf numFmtId="43" fontId="0" fillId="13" borderId="19" xfId="2" applyFont="1" applyFill="1" applyBorder="1" applyAlignment="1">
      <alignment vertical="top"/>
    </xf>
    <xf numFmtId="0" fontId="0" fillId="13" borderId="11" xfId="0" applyFill="1" applyBorder="1" applyAlignment="1">
      <alignment vertical="top"/>
    </xf>
    <xf numFmtId="0" fontId="0" fillId="13" borderId="5" xfId="0" applyFill="1" applyBorder="1" applyAlignment="1">
      <alignment vertical="top"/>
    </xf>
    <xf numFmtId="0" fontId="0" fillId="13" borderId="3" xfId="0" applyFill="1" applyBorder="1" applyAlignment="1">
      <alignment vertical="top"/>
    </xf>
    <xf numFmtId="0" fontId="3" fillId="13" borderId="0" xfId="0" applyFont="1" applyFill="1" applyAlignment="1">
      <alignment horizontal="center" vertical="top"/>
    </xf>
    <xf numFmtId="0" fontId="3" fillId="13" borderId="0" xfId="0" applyFont="1" applyFill="1" applyAlignment="1">
      <alignment vertical="top"/>
    </xf>
    <xf numFmtId="0" fontId="3" fillId="13" borderId="16" xfId="0" applyFont="1" applyFill="1" applyBorder="1" applyAlignment="1">
      <alignment vertical="top"/>
    </xf>
    <xf numFmtId="0" fontId="0" fillId="13" borderId="18" xfId="0" applyFill="1" applyBorder="1" applyAlignment="1">
      <alignment vertical="top"/>
    </xf>
    <xf numFmtId="0" fontId="3" fillId="13" borderId="14" xfId="0" applyFont="1" applyFill="1" applyBorder="1" applyAlignment="1">
      <alignment vertical="top"/>
    </xf>
    <xf numFmtId="0" fontId="0" fillId="13" borderId="17" xfId="0" applyFill="1" applyBorder="1" applyAlignment="1">
      <alignment vertical="top"/>
    </xf>
    <xf numFmtId="0" fontId="3" fillId="13" borderId="14" xfId="0" applyFont="1" applyFill="1" applyBorder="1" applyAlignment="1">
      <alignment vertical="top" wrapText="1"/>
    </xf>
    <xf numFmtId="0" fontId="3" fillId="13" borderId="17" xfId="0" applyFont="1" applyFill="1" applyBorder="1" applyAlignment="1">
      <alignment horizontal="center" vertical="top" wrapText="1"/>
    </xf>
    <xf numFmtId="0" fontId="3" fillId="13" borderId="10" xfId="0" applyFont="1" applyFill="1" applyBorder="1" applyAlignment="1">
      <alignment horizontal="center" vertical="top" wrapText="1"/>
    </xf>
    <xf numFmtId="0" fontId="3" fillId="13" borderId="11" xfId="0" applyFont="1" applyFill="1" applyBorder="1" applyAlignment="1">
      <alignment horizontal="center" vertical="top" wrapText="1"/>
    </xf>
    <xf numFmtId="0" fontId="3" fillId="13" borderId="19" xfId="0" applyFont="1" applyFill="1" applyBorder="1" applyAlignment="1">
      <alignment horizontal="center" vertical="top" wrapText="1"/>
    </xf>
    <xf numFmtId="0" fontId="3" fillId="13" borderId="15" xfId="0" applyFont="1" applyFill="1" applyBorder="1" applyAlignment="1">
      <alignment horizontal="center" vertical="top"/>
    </xf>
    <xf numFmtId="43" fontId="0" fillId="13" borderId="7" xfId="0" applyNumberFormat="1" applyFill="1" applyBorder="1" applyAlignment="1">
      <alignment vertical="top"/>
    </xf>
    <xf numFmtId="43" fontId="0" fillId="13" borderId="5" xfId="0" applyNumberFormat="1" applyFill="1" applyBorder="1" applyAlignment="1">
      <alignment vertical="top"/>
    </xf>
    <xf numFmtId="43" fontId="0" fillId="13" borderId="3" xfId="0" applyNumberFormat="1" applyFill="1" applyBorder="1" applyAlignment="1">
      <alignment vertical="top"/>
    </xf>
    <xf numFmtId="0" fontId="3" fillId="13" borderId="5" xfId="0" applyFont="1" applyFill="1" applyBorder="1" applyAlignment="1">
      <alignment horizontal="center" vertical="top" wrapText="1"/>
    </xf>
    <xf numFmtId="0" fontId="0" fillId="10" borderId="6" xfId="0" applyFill="1" applyBorder="1" applyAlignment="1">
      <alignment horizontal="center" vertical="top"/>
    </xf>
    <xf numFmtId="0" fontId="3" fillId="10" borderId="12" xfId="0" applyFont="1" applyFill="1" applyBorder="1" applyAlignment="1">
      <alignment vertical="top"/>
    </xf>
    <xf numFmtId="0" fontId="7" fillId="3" borderId="32"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3" xfId="0" applyFont="1" applyBorder="1" applyAlignment="1">
      <alignment horizontal="left" vertical="center" wrapText="1"/>
    </xf>
    <xf numFmtId="0" fontId="5" fillId="0" borderId="4" xfId="0" applyFont="1" applyBorder="1" applyAlignment="1">
      <alignment horizontal="center" vertical="center"/>
    </xf>
    <xf numFmtId="0" fontId="5" fillId="0" borderId="23" xfId="0" applyFont="1" applyBorder="1" applyAlignment="1">
      <alignment horizontal="center" vertical="center"/>
    </xf>
    <xf numFmtId="0" fontId="5" fillId="0" borderId="3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quotePrefix="1"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43" fontId="2" fillId="13" borderId="0" xfId="2" quotePrefix="1" applyFont="1" applyFill="1" applyBorder="1" applyAlignment="1">
      <alignment vertical="top"/>
    </xf>
    <xf numFmtId="0" fontId="13" fillId="0" borderId="0" xfId="0" applyFont="1" applyAlignment="1">
      <alignment horizontal="left" vertical="center" wrapText="1" indent="1"/>
    </xf>
    <xf numFmtId="0" fontId="0" fillId="8" borderId="15" xfId="0" applyFill="1" applyBorder="1" applyAlignment="1">
      <alignment vertical="top"/>
    </xf>
    <xf numFmtId="0" fontId="0" fillId="13" borderId="0" xfId="0" applyFill="1" applyAlignment="1">
      <alignment horizontal="right" vertical="top"/>
    </xf>
    <xf numFmtId="0" fontId="3" fillId="13" borderId="10" xfId="0" applyFont="1" applyFill="1" applyBorder="1" applyAlignment="1">
      <alignment horizontal="center" vertical="top"/>
    </xf>
    <xf numFmtId="0" fontId="0" fillId="13" borderId="19" xfId="0" applyFill="1" applyBorder="1" applyAlignment="1">
      <alignment vertical="top"/>
    </xf>
    <xf numFmtId="0" fontId="0" fillId="13" borderId="0" xfId="0" applyFill="1" applyAlignment="1">
      <alignment horizontal="center" wrapText="1"/>
    </xf>
  </cellXfs>
  <cellStyles count="9">
    <cellStyle name="Comma" xfId="2" builtinId="3"/>
    <cellStyle name="Currency" xfId="1" builtinId="4"/>
    <cellStyle name="Currency 2" xfId="6" xr:uid="{509DAAB4-8FDD-4A12-BDE0-557E886A03DA}"/>
    <cellStyle name="Hyperlink" xfId="8" builtinId="8"/>
    <cellStyle name="Normal" xfId="0" builtinId="0"/>
    <cellStyle name="Normal 2" xfId="4" xr:uid="{4DB8101E-7DDB-4207-9661-4F11630FFBB2}"/>
    <cellStyle name="Normal 3" xfId="3" xr:uid="{60B1EADE-7271-4334-8AA5-8E585EF1084F}"/>
    <cellStyle name="Percent" xfId="7" builtinId="5"/>
    <cellStyle name="Percent 2" xfId="5" xr:uid="{2D55620F-639A-4813-A1B0-5980669B2C68}"/>
  </cellStyles>
  <dxfs count="0"/>
  <tableStyles count="0" defaultTableStyle="TableStyleMedium9" defaultPivotStyle="PivotStyleLight16"/>
  <colors>
    <mruColors>
      <color rgb="FFFFFFCC"/>
      <color rgb="FFFFFF99"/>
      <color rgb="FFCCFFCC"/>
      <color rgb="FF006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BDH (cm) v Market baseline value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'Lookup DBH'!$B$4:$B$503</c:f>
              <c:numCache>
                <c:formatCode>_-* #,##0_-;\-* #,##0_-;_-* "-"??_-;_-@_-</c:formatCode>
                <c:ptCount val="5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numCache>
            </c:numRef>
          </c:val>
          <c:smooth val="0"/>
          <c:extLst>
            <c:ext xmlns:c16="http://schemas.microsoft.com/office/drawing/2014/chart" uri="{C3380CC4-5D6E-409C-BE32-E72D297353CC}">
              <c16:uniqueId val="{00000000-7FF9-43DF-AAAB-874A7FE3E3CB}"/>
            </c:ext>
          </c:extLst>
        </c:ser>
        <c:ser>
          <c:idx val="1"/>
          <c:order val="1"/>
          <c:spPr>
            <a:ln w="28575" cap="rnd">
              <a:solidFill>
                <a:schemeClr val="accent2"/>
              </a:solidFill>
              <a:round/>
            </a:ln>
            <a:effectLst/>
          </c:spPr>
          <c:marker>
            <c:symbol val="none"/>
          </c:marker>
          <c:val>
            <c:numRef>
              <c:f>'Lookup DBH'!$C$4:$C$503</c:f>
              <c:numCache>
                <c:formatCode>_("$"* #,##0.00_);_("$"* \(#,##0.00\);_("$"* "-"??_);_(@_)</c:formatCode>
                <c:ptCount val="500"/>
                <c:pt idx="0">
                  <c:v>132.05085</c:v>
                </c:pt>
                <c:pt idx="1">
                  <c:v>264.10169999999999</c:v>
                </c:pt>
                <c:pt idx="2">
                  <c:v>396.15255000000002</c:v>
                </c:pt>
                <c:pt idx="3">
                  <c:v>528.20339999999999</c:v>
                </c:pt>
                <c:pt idx="4">
                  <c:v>660.25424999999996</c:v>
                </c:pt>
                <c:pt idx="5">
                  <c:v>792.30510000000004</c:v>
                </c:pt>
                <c:pt idx="6">
                  <c:v>924.35595000000001</c:v>
                </c:pt>
                <c:pt idx="7">
                  <c:v>1056.4068</c:v>
                </c:pt>
                <c:pt idx="8">
                  <c:v>1188.4576500000001</c:v>
                </c:pt>
                <c:pt idx="9">
                  <c:v>1320.5084999999999</c:v>
                </c:pt>
                <c:pt idx="10">
                  <c:v>2084.1051499999999</c:v>
                </c:pt>
                <c:pt idx="11">
                  <c:v>2905.1150545454543</c:v>
                </c:pt>
                <c:pt idx="12">
                  <c:v>3778.7537757575756</c:v>
                </c:pt>
                <c:pt idx="13">
                  <c:v>4700.9729431235428</c:v>
                </c:pt>
                <c:pt idx="14">
                  <c:v>5668.3025247752239</c:v>
                </c:pt>
                <c:pt idx="15">
                  <c:v>6677.7351597602383</c:v>
                </c:pt>
                <c:pt idx="16">
                  <c:v>7726.6394072452531</c:v>
                </c:pt>
                <c:pt idx="17">
                  <c:v>8812.6934076714442</c:v>
                </c:pt>
                <c:pt idx="18">
                  <c:v>9933.8332858754129</c:v>
                </c:pt>
                <c:pt idx="19">
                  <c:v>11088.212416710961</c:v>
                </c:pt>
                <c:pt idx="20">
                  <c:v>12274.168837546509</c:v>
                </c:pt>
                <c:pt idx="21">
                  <c:v>13490.198867905867</c:v>
                </c:pt>
                <c:pt idx="22">
                  <c:v>14734.935525537952</c:v>
                </c:pt>
                <c:pt idx="23">
                  <c:v>16007.130696213515</c:v>
                </c:pt>
                <c:pt idx="24">
                  <c:v>17305.640275222413</c:v>
                </c:pt>
                <c:pt idx="25">
                  <c:v>18629.411686231309</c:v>
                </c:pt>
                <c:pt idx="26">
                  <c:v>19977.473320317127</c:v>
                </c:pt>
                <c:pt idx="27">
                  <c:v>21348.92553958813</c:v>
                </c:pt>
                <c:pt idx="28">
                  <c:v>22742.93296600199</c:v>
                </c:pt>
                <c:pt idx="29">
                  <c:v>24158.717833795163</c:v>
                </c:pt>
                <c:pt idx="30">
                  <c:v>25595.554228255001</c:v>
                </c:pt>
                <c:pt idx="31">
                  <c:v>27052.763067876131</c:v>
                </c:pt>
                <c:pt idx="32">
                  <c:v>28529.707713747259</c:v>
                </c:pt>
                <c:pt idx="33">
                  <c:v>30025.790111133538</c:v>
                </c:pt>
                <c:pt idx="34">
                  <c:v>31540.447384990406</c:v>
                </c:pt>
                <c:pt idx="35">
                  <c:v>33073.148824561562</c:v>
                </c:pt>
                <c:pt idx="36">
                  <c:v>34623.393203021602</c:v>
                </c:pt>
                <c:pt idx="37">
                  <c:v>36190.706386887054</c:v>
                </c:pt>
                <c:pt idx="38">
                  <c:v>37774.639197068289</c:v>
                </c:pt>
                <c:pt idx="39">
                  <c:v>39374.765489300808</c:v>
                </c:pt>
                <c:pt idx="40">
                  <c:v>40990.680426533327</c:v>
                </c:pt>
                <c:pt idx="41">
                  <c:v>42621.998919863407</c:v>
                </c:pt>
                <c:pt idx="42">
                  <c:v>44268.354217955392</c:v>
                </c:pt>
                <c:pt idx="43">
                  <c:v>45929.396627675284</c:v>
                </c:pt>
                <c:pt idx="44">
                  <c:v>47604.792351031538</c:v>
                </c:pt>
                <c:pt idx="45">
                  <c:v>49294.222425498905</c:v>
                </c:pt>
                <c:pt idx="46">
                  <c:v>50997.381756488008</c:v>
                </c:pt>
                <c:pt idx="47">
                  <c:v>52713.978232157962</c:v>
                </c:pt>
                <c:pt idx="48">
                  <c:v>54443.73191199459</c:v>
                </c:pt>
                <c:pt idx="49">
                  <c:v>56186.374281627133</c:v>
                </c:pt>
                <c:pt idx="50">
                  <c:v>57310.101767259679</c:v>
                </c:pt>
                <c:pt idx="51">
                  <c:v>58433.829252892225</c:v>
                </c:pt>
                <c:pt idx="52">
                  <c:v>59557.55673852477</c:v>
                </c:pt>
                <c:pt idx="53">
                  <c:v>60681.284224157316</c:v>
                </c:pt>
                <c:pt idx="54">
                  <c:v>61805.011709789862</c:v>
                </c:pt>
                <c:pt idx="55">
                  <c:v>62928.739195422408</c:v>
                </c:pt>
                <c:pt idx="56">
                  <c:v>64052.466681054953</c:v>
                </c:pt>
                <c:pt idx="57">
                  <c:v>65176.194166687499</c:v>
                </c:pt>
                <c:pt idx="58">
                  <c:v>66299.921652320045</c:v>
                </c:pt>
                <c:pt idx="59">
                  <c:v>67423.649137952583</c:v>
                </c:pt>
                <c:pt idx="60">
                  <c:v>68547.376623585122</c:v>
                </c:pt>
                <c:pt idx="61">
                  <c:v>69671.10410921766</c:v>
                </c:pt>
                <c:pt idx="62">
                  <c:v>70794.831594850199</c:v>
                </c:pt>
                <c:pt idx="63">
                  <c:v>71918.559080482737</c:v>
                </c:pt>
                <c:pt idx="64">
                  <c:v>73042.286566115275</c:v>
                </c:pt>
                <c:pt idx="65">
                  <c:v>74166.014051747814</c:v>
                </c:pt>
                <c:pt idx="66">
                  <c:v>75289.741537380352</c:v>
                </c:pt>
                <c:pt idx="67">
                  <c:v>76413.469023012891</c:v>
                </c:pt>
                <c:pt idx="68">
                  <c:v>77537.196508645429</c:v>
                </c:pt>
                <c:pt idx="69">
                  <c:v>78660.923994277968</c:v>
                </c:pt>
                <c:pt idx="70">
                  <c:v>79784.651479910506</c:v>
                </c:pt>
                <c:pt idx="71">
                  <c:v>80908.378965543045</c:v>
                </c:pt>
                <c:pt idx="72">
                  <c:v>82032.106451175583</c:v>
                </c:pt>
                <c:pt idx="73">
                  <c:v>83155.833936808122</c:v>
                </c:pt>
                <c:pt idx="74">
                  <c:v>84279.56142244066</c:v>
                </c:pt>
                <c:pt idx="75">
                  <c:v>85403.288908073198</c:v>
                </c:pt>
                <c:pt idx="76">
                  <c:v>86527.016393705737</c:v>
                </c:pt>
                <c:pt idx="77">
                  <c:v>87650.743879338275</c:v>
                </c:pt>
                <c:pt idx="78">
                  <c:v>88774.471364970814</c:v>
                </c:pt>
                <c:pt idx="79">
                  <c:v>89898.198850603352</c:v>
                </c:pt>
                <c:pt idx="80">
                  <c:v>91021.926336235891</c:v>
                </c:pt>
                <c:pt idx="81">
                  <c:v>92145.653821868429</c:v>
                </c:pt>
                <c:pt idx="82">
                  <c:v>93269.381307500968</c:v>
                </c:pt>
                <c:pt idx="83">
                  <c:v>94393.108793133506</c:v>
                </c:pt>
                <c:pt idx="84">
                  <c:v>95516.836278766044</c:v>
                </c:pt>
                <c:pt idx="85">
                  <c:v>96640.563764398583</c:v>
                </c:pt>
                <c:pt idx="86">
                  <c:v>97764.291250031121</c:v>
                </c:pt>
                <c:pt idx="87">
                  <c:v>98888.01873566366</c:v>
                </c:pt>
                <c:pt idx="88">
                  <c:v>100011.7462212962</c:v>
                </c:pt>
                <c:pt idx="89">
                  <c:v>101135.47370692874</c:v>
                </c:pt>
                <c:pt idx="90">
                  <c:v>102259.20119256128</c:v>
                </c:pt>
                <c:pt idx="91">
                  <c:v>103382.92867819381</c:v>
                </c:pt>
                <c:pt idx="92">
                  <c:v>104506.65616382635</c:v>
                </c:pt>
                <c:pt idx="93">
                  <c:v>105630.38364945889</c:v>
                </c:pt>
                <c:pt idx="94">
                  <c:v>106754.11113509143</c:v>
                </c:pt>
                <c:pt idx="95">
                  <c:v>107877.83862072397</c:v>
                </c:pt>
                <c:pt idx="96">
                  <c:v>109001.56610635651</c:v>
                </c:pt>
                <c:pt idx="97">
                  <c:v>110125.29359198904</c:v>
                </c:pt>
                <c:pt idx="98">
                  <c:v>111249.02107762158</c:v>
                </c:pt>
                <c:pt idx="99">
                  <c:v>112372.74856325412</c:v>
                </c:pt>
                <c:pt idx="100">
                  <c:v>113496.47604888666</c:v>
                </c:pt>
                <c:pt idx="101">
                  <c:v>114620.2035345192</c:v>
                </c:pt>
                <c:pt idx="102">
                  <c:v>115743.93102015174</c:v>
                </c:pt>
                <c:pt idx="103">
                  <c:v>116867.65850578427</c:v>
                </c:pt>
                <c:pt idx="104">
                  <c:v>117991.38599141681</c:v>
                </c:pt>
                <c:pt idx="105">
                  <c:v>119115.11347704935</c:v>
                </c:pt>
                <c:pt idx="106">
                  <c:v>120238.84096268189</c:v>
                </c:pt>
                <c:pt idx="107">
                  <c:v>121362.56844831443</c:v>
                </c:pt>
                <c:pt idx="108">
                  <c:v>122486.29593394697</c:v>
                </c:pt>
                <c:pt idx="109">
                  <c:v>123610.02341957951</c:v>
                </c:pt>
                <c:pt idx="110">
                  <c:v>124733.75090521204</c:v>
                </c:pt>
                <c:pt idx="111">
                  <c:v>125857.47839084458</c:v>
                </c:pt>
                <c:pt idx="112">
                  <c:v>126981.20587647712</c:v>
                </c:pt>
                <c:pt idx="113">
                  <c:v>128104.93336210966</c:v>
                </c:pt>
                <c:pt idx="114">
                  <c:v>129228.6608477422</c:v>
                </c:pt>
                <c:pt idx="115">
                  <c:v>130352.38833337474</c:v>
                </c:pt>
                <c:pt idx="116">
                  <c:v>131476.11581900727</c:v>
                </c:pt>
                <c:pt idx="117">
                  <c:v>132599.84330463983</c:v>
                </c:pt>
                <c:pt idx="118">
                  <c:v>133723.57079027238</c:v>
                </c:pt>
                <c:pt idx="119">
                  <c:v>134847.29827590493</c:v>
                </c:pt>
                <c:pt idx="120">
                  <c:v>135971.02576153749</c:v>
                </c:pt>
                <c:pt idx="121">
                  <c:v>137094.75324717004</c:v>
                </c:pt>
                <c:pt idx="122">
                  <c:v>138218.48073280259</c:v>
                </c:pt>
                <c:pt idx="123">
                  <c:v>139342.20821843515</c:v>
                </c:pt>
                <c:pt idx="124">
                  <c:v>140465.9357040677</c:v>
                </c:pt>
                <c:pt idx="125">
                  <c:v>141589.66318970025</c:v>
                </c:pt>
                <c:pt idx="126">
                  <c:v>142713.3906753328</c:v>
                </c:pt>
                <c:pt idx="127">
                  <c:v>143837.11816096536</c:v>
                </c:pt>
                <c:pt idx="128">
                  <c:v>144960.84564659791</c:v>
                </c:pt>
                <c:pt idx="129">
                  <c:v>146084.57313223046</c:v>
                </c:pt>
                <c:pt idx="130">
                  <c:v>147208.30061786302</c:v>
                </c:pt>
                <c:pt idx="131">
                  <c:v>148332.02810349557</c:v>
                </c:pt>
                <c:pt idx="132">
                  <c:v>149455.75558912812</c:v>
                </c:pt>
                <c:pt idx="133">
                  <c:v>150579.48307476068</c:v>
                </c:pt>
                <c:pt idx="134">
                  <c:v>151703.21056039323</c:v>
                </c:pt>
                <c:pt idx="135">
                  <c:v>152826.93804602578</c:v>
                </c:pt>
                <c:pt idx="136">
                  <c:v>153950.66553165833</c:v>
                </c:pt>
                <c:pt idx="137">
                  <c:v>155074.39301729089</c:v>
                </c:pt>
                <c:pt idx="138">
                  <c:v>156198.12050292344</c:v>
                </c:pt>
                <c:pt idx="139">
                  <c:v>157321.84798855599</c:v>
                </c:pt>
                <c:pt idx="140">
                  <c:v>158445.57547418855</c:v>
                </c:pt>
                <c:pt idx="141">
                  <c:v>159569.3029598211</c:v>
                </c:pt>
                <c:pt idx="142">
                  <c:v>160693.03044545365</c:v>
                </c:pt>
                <c:pt idx="143">
                  <c:v>161816.75793108621</c:v>
                </c:pt>
                <c:pt idx="144">
                  <c:v>162940.48541671876</c:v>
                </c:pt>
                <c:pt idx="145">
                  <c:v>164064.21290235131</c:v>
                </c:pt>
                <c:pt idx="146">
                  <c:v>165187.94038798386</c:v>
                </c:pt>
                <c:pt idx="147">
                  <c:v>166311.66787361642</c:v>
                </c:pt>
                <c:pt idx="148">
                  <c:v>167435.39535924897</c:v>
                </c:pt>
                <c:pt idx="149">
                  <c:v>168559.12284488152</c:v>
                </c:pt>
                <c:pt idx="150">
                  <c:v>169682.85033051408</c:v>
                </c:pt>
                <c:pt idx="151">
                  <c:v>170806.57781614663</c:v>
                </c:pt>
                <c:pt idx="152">
                  <c:v>171930.30530177918</c:v>
                </c:pt>
                <c:pt idx="153">
                  <c:v>173054.03278741174</c:v>
                </c:pt>
                <c:pt idx="154">
                  <c:v>174177.76027304429</c:v>
                </c:pt>
                <c:pt idx="155">
                  <c:v>175301.48775867684</c:v>
                </c:pt>
                <c:pt idx="156">
                  <c:v>176425.21524430939</c:v>
                </c:pt>
                <c:pt idx="157">
                  <c:v>177548.94272994195</c:v>
                </c:pt>
                <c:pt idx="158">
                  <c:v>178672.6702155745</c:v>
                </c:pt>
                <c:pt idx="159">
                  <c:v>179796.39770120705</c:v>
                </c:pt>
                <c:pt idx="160">
                  <c:v>180920.12518683961</c:v>
                </c:pt>
                <c:pt idx="161">
                  <c:v>182043.85267247216</c:v>
                </c:pt>
                <c:pt idx="162">
                  <c:v>183167.58015810471</c:v>
                </c:pt>
                <c:pt idx="163">
                  <c:v>184291.30764373727</c:v>
                </c:pt>
                <c:pt idx="164">
                  <c:v>185415.03512936982</c:v>
                </c:pt>
                <c:pt idx="165">
                  <c:v>186538.76261500237</c:v>
                </c:pt>
                <c:pt idx="166">
                  <c:v>187662.49010063492</c:v>
                </c:pt>
                <c:pt idx="167">
                  <c:v>188786.21758626748</c:v>
                </c:pt>
                <c:pt idx="168">
                  <c:v>189909.94507190003</c:v>
                </c:pt>
                <c:pt idx="169">
                  <c:v>191033.67255753258</c:v>
                </c:pt>
                <c:pt idx="170">
                  <c:v>192157.40004316514</c:v>
                </c:pt>
                <c:pt idx="171">
                  <c:v>193281.12752879769</c:v>
                </c:pt>
                <c:pt idx="172">
                  <c:v>194404.85501443024</c:v>
                </c:pt>
                <c:pt idx="173">
                  <c:v>195528.5825000628</c:v>
                </c:pt>
                <c:pt idx="174">
                  <c:v>196652.30998569535</c:v>
                </c:pt>
                <c:pt idx="175">
                  <c:v>197776.0374713279</c:v>
                </c:pt>
                <c:pt idx="176">
                  <c:v>198899.76495696045</c:v>
                </c:pt>
                <c:pt idx="177">
                  <c:v>200023.49244259301</c:v>
                </c:pt>
                <c:pt idx="178">
                  <c:v>201147.21992822556</c:v>
                </c:pt>
                <c:pt idx="179">
                  <c:v>202270.94741385811</c:v>
                </c:pt>
                <c:pt idx="180">
                  <c:v>203394.67489949067</c:v>
                </c:pt>
                <c:pt idx="181">
                  <c:v>204518.40238512322</c:v>
                </c:pt>
                <c:pt idx="182">
                  <c:v>205642.12987075577</c:v>
                </c:pt>
                <c:pt idx="183">
                  <c:v>206765.85735638833</c:v>
                </c:pt>
                <c:pt idx="184">
                  <c:v>207889.58484202088</c:v>
                </c:pt>
                <c:pt idx="185">
                  <c:v>209013.31232765343</c:v>
                </c:pt>
                <c:pt idx="186">
                  <c:v>210137.03981328598</c:v>
                </c:pt>
                <c:pt idx="187">
                  <c:v>211260.76729891854</c:v>
                </c:pt>
                <c:pt idx="188">
                  <c:v>212384.49478455109</c:v>
                </c:pt>
                <c:pt idx="189">
                  <c:v>213508.22227018364</c:v>
                </c:pt>
                <c:pt idx="190">
                  <c:v>214631.9497558162</c:v>
                </c:pt>
                <c:pt idx="191">
                  <c:v>215755.67724144875</c:v>
                </c:pt>
                <c:pt idx="192">
                  <c:v>216879.4047270813</c:v>
                </c:pt>
                <c:pt idx="193">
                  <c:v>218003.13221271386</c:v>
                </c:pt>
                <c:pt idx="194">
                  <c:v>219126.85969834641</c:v>
                </c:pt>
                <c:pt idx="195">
                  <c:v>220250.58718397896</c:v>
                </c:pt>
                <c:pt idx="196">
                  <c:v>221374.31466961151</c:v>
                </c:pt>
                <c:pt idx="197">
                  <c:v>222498.04215524407</c:v>
                </c:pt>
                <c:pt idx="198">
                  <c:v>223621.76964087662</c:v>
                </c:pt>
                <c:pt idx="199">
                  <c:v>224745.49712650917</c:v>
                </c:pt>
                <c:pt idx="200">
                  <c:v>225869.22461214173</c:v>
                </c:pt>
                <c:pt idx="201">
                  <c:v>226992.95209777428</c:v>
                </c:pt>
                <c:pt idx="202">
                  <c:v>228116.67958340683</c:v>
                </c:pt>
                <c:pt idx="203">
                  <c:v>229240.40706903939</c:v>
                </c:pt>
                <c:pt idx="204">
                  <c:v>230364.13455467194</c:v>
                </c:pt>
                <c:pt idx="205">
                  <c:v>231487.86204030449</c:v>
                </c:pt>
                <c:pt idx="206">
                  <c:v>232611.58952593704</c:v>
                </c:pt>
                <c:pt idx="207">
                  <c:v>233735.3170115696</c:v>
                </c:pt>
                <c:pt idx="208">
                  <c:v>234859.04449720215</c:v>
                </c:pt>
                <c:pt idx="209">
                  <c:v>235982.7719828347</c:v>
                </c:pt>
                <c:pt idx="210">
                  <c:v>237106.49946846726</c:v>
                </c:pt>
                <c:pt idx="211">
                  <c:v>238230.22695409981</c:v>
                </c:pt>
                <c:pt idx="212">
                  <c:v>239353.95443973236</c:v>
                </c:pt>
                <c:pt idx="213">
                  <c:v>240477.68192536492</c:v>
                </c:pt>
                <c:pt idx="214">
                  <c:v>241601.40941099747</c:v>
                </c:pt>
                <c:pt idx="215">
                  <c:v>242725.13689663002</c:v>
                </c:pt>
                <c:pt idx="216">
                  <c:v>243848.86438226257</c:v>
                </c:pt>
                <c:pt idx="217">
                  <c:v>244972.59186789513</c:v>
                </c:pt>
                <c:pt idx="218">
                  <c:v>246096.31935352768</c:v>
                </c:pt>
                <c:pt idx="219">
                  <c:v>247220.04683916023</c:v>
                </c:pt>
                <c:pt idx="220">
                  <c:v>248343.77432479279</c:v>
                </c:pt>
                <c:pt idx="221">
                  <c:v>249467.50181042534</c:v>
                </c:pt>
                <c:pt idx="222">
                  <c:v>250591.22929605789</c:v>
                </c:pt>
                <c:pt idx="223">
                  <c:v>251714.95678169045</c:v>
                </c:pt>
                <c:pt idx="224">
                  <c:v>252838.684267323</c:v>
                </c:pt>
                <c:pt idx="225">
                  <c:v>253962.41175295555</c:v>
                </c:pt>
                <c:pt idx="226">
                  <c:v>255086.1392385881</c:v>
                </c:pt>
                <c:pt idx="227">
                  <c:v>256209.86672422066</c:v>
                </c:pt>
                <c:pt idx="228">
                  <c:v>257333.59420985321</c:v>
                </c:pt>
                <c:pt idx="229">
                  <c:v>258457.32169548576</c:v>
                </c:pt>
                <c:pt idx="230">
                  <c:v>259581.04918111832</c:v>
                </c:pt>
                <c:pt idx="231">
                  <c:v>260704.77666675087</c:v>
                </c:pt>
                <c:pt idx="232">
                  <c:v>261828.50415238342</c:v>
                </c:pt>
                <c:pt idx="233">
                  <c:v>262952.23163801595</c:v>
                </c:pt>
                <c:pt idx="234">
                  <c:v>264075.95912364847</c:v>
                </c:pt>
                <c:pt idx="235">
                  <c:v>265199.68660928099</c:v>
                </c:pt>
                <c:pt idx="236">
                  <c:v>266323.41409491352</c:v>
                </c:pt>
                <c:pt idx="237">
                  <c:v>267447.14158054604</c:v>
                </c:pt>
                <c:pt idx="238">
                  <c:v>268570.86906617857</c:v>
                </c:pt>
                <c:pt idx="239">
                  <c:v>269694.59655181109</c:v>
                </c:pt>
                <c:pt idx="240">
                  <c:v>270818.32403744361</c:v>
                </c:pt>
                <c:pt idx="241">
                  <c:v>271942.05152307614</c:v>
                </c:pt>
                <c:pt idx="242">
                  <c:v>273065.77900870866</c:v>
                </c:pt>
                <c:pt idx="243">
                  <c:v>274189.50649434119</c:v>
                </c:pt>
                <c:pt idx="244">
                  <c:v>275313.23397997371</c:v>
                </c:pt>
                <c:pt idx="245">
                  <c:v>276436.96146560623</c:v>
                </c:pt>
                <c:pt idx="246">
                  <c:v>277560.68895123876</c:v>
                </c:pt>
                <c:pt idx="247">
                  <c:v>278684.41643687128</c:v>
                </c:pt>
                <c:pt idx="248">
                  <c:v>279808.1439225038</c:v>
                </c:pt>
                <c:pt idx="249">
                  <c:v>280931.87140813633</c:v>
                </c:pt>
                <c:pt idx="250">
                  <c:v>282055.59889376885</c:v>
                </c:pt>
                <c:pt idx="251">
                  <c:v>283179.32637940138</c:v>
                </c:pt>
                <c:pt idx="252">
                  <c:v>284303.0538650339</c:v>
                </c:pt>
                <c:pt idx="253">
                  <c:v>285426.78135066642</c:v>
                </c:pt>
                <c:pt idx="254">
                  <c:v>286550.50883629895</c:v>
                </c:pt>
                <c:pt idx="255">
                  <c:v>287674.23632193147</c:v>
                </c:pt>
                <c:pt idx="256">
                  <c:v>288797.963807564</c:v>
                </c:pt>
                <c:pt idx="257">
                  <c:v>289921.69129319652</c:v>
                </c:pt>
                <c:pt idx="258">
                  <c:v>291045.41877882904</c:v>
                </c:pt>
                <c:pt idx="259">
                  <c:v>292169.14626446157</c:v>
                </c:pt>
                <c:pt idx="260">
                  <c:v>293292.87375009409</c:v>
                </c:pt>
                <c:pt idx="261">
                  <c:v>294416.60123572662</c:v>
                </c:pt>
                <c:pt idx="262">
                  <c:v>295540.32872135914</c:v>
                </c:pt>
                <c:pt idx="263">
                  <c:v>296664.05620699166</c:v>
                </c:pt>
                <c:pt idx="264">
                  <c:v>297787.78369262419</c:v>
                </c:pt>
                <c:pt idx="265">
                  <c:v>298911.51117825671</c:v>
                </c:pt>
                <c:pt idx="266">
                  <c:v>300035.23866388923</c:v>
                </c:pt>
                <c:pt idx="267">
                  <c:v>301158.96614952176</c:v>
                </c:pt>
                <c:pt idx="268">
                  <c:v>302282.69363515428</c:v>
                </c:pt>
                <c:pt idx="269">
                  <c:v>303406.42112078681</c:v>
                </c:pt>
                <c:pt idx="270">
                  <c:v>304530.14860641933</c:v>
                </c:pt>
                <c:pt idx="271">
                  <c:v>305653.87609205185</c:v>
                </c:pt>
                <c:pt idx="272">
                  <c:v>306777.60357768438</c:v>
                </c:pt>
                <c:pt idx="273">
                  <c:v>307901.3310633169</c:v>
                </c:pt>
                <c:pt idx="274">
                  <c:v>309025.05854894943</c:v>
                </c:pt>
                <c:pt idx="275">
                  <c:v>310148.78603458195</c:v>
                </c:pt>
                <c:pt idx="276">
                  <c:v>311272.51352021447</c:v>
                </c:pt>
                <c:pt idx="277">
                  <c:v>312396.241005847</c:v>
                </c:pt>
                <c:pt idx="278">
                  <c:v>313519.96849147952</c:v>
                </c:pt>
                <c:pt idx="279">
                  <c:v>314643.69597711205</c:v>
                </c:pt>
                <c:pt idx="280">
                  <c:v>315767.42346274457</c:v>
                </c:pt>
                <c:pt idx="281">
                  <c:v>316891.15094837709</c:v>
                </c:pt>
                <c:pt idx="282">
                  <c:v>318014.87843400962</c:v>
                </c:pt>
                <c:pt idx="283">
                  <c:v>319138.60591964214</c:v>
                </c:pt>
                <c:pt idx="284">
                  <c:v>320262.33340527466</c:v>
                </c:pt>
                <c:pt idx="285">
                  <c:v>321386.06089090719</c:v>
                </c:pt>
                <c:pt idx="286">
                  <c:v>322509.78837653971</c:v>
                </c:pt>
                <c:pt idx="287">
                  <c:v>323633.51586217224</c:v>
                </c:pt>
                <c:pt idx="288">
                  <c:v>324757.24334780476</c:v>
                </c:pt>
                <c:pt idx="289">
                  <c:v>325880.97083343728</c:v>
                </c:pt>
                <c:pt idx="290">
                  <c:v>327004.69831906981</c:v>
                </c:pt>
                <c:pt idx="291">
                  <c:v>328128.42580470233</c:v>
                </c:pt>
                <c:pt idx="292">
                  <c:v>329252.15329033486</c:v>
                </c:pt>
                <c:pt idx="293">
                  <c:v>330375.88077596738</c:v>
                </c:pt>
                <c:pt idx="294">
                  <c:v>331499.6082615999</c:v>
                </c:pt>
                <c:pt idx="295">
                  <c:v>332623.33574723243</c:v>
                </c:pt>
                <c:pt idx="296">
                  <c:v>333747.06323286495</c:v>
                </c:pt>
                <c:pt idx="297">
                  <c:v>334870.79071849748</c:v>
                </c:pt>
                <c:pt idx="298">
                  <c:v>335994.51820413</c:v>
                </c:pt>
                <c:pt idx="299">
                  <c:v>337118.24568976252</c:v>
                </c:pt>
                <c:pt idx="300">
                  <c:v>338241.97317539505</c:v>
                </c:pt>
                <c:pt idx="301">
                  <c:v>339365.70066102757</c:v>
                </c:pt>
                <c:pt idx="302">
                  <c:v>340489.4281466601</c:v>
                </c:pt>
                <c:pt idx="303">
                  <c:v>341613.15563229262</c:v>
                </c:pt>
                <c:pt idx="304">
                  <c:v>342736.88311792514</c:v>
                </c:pt>
                <c:pt idx="305">
                  <c:v>343860.61060355767</c:v>
                </c:pt>
                <c:pt idx="306">
                  <c:v>344984.33808919019</c:v>
                </c:pt>
                <c:pt idx="307">
                  <c:v>346108.06557482271</c:v>
                </c:pt>
                <c:pt idx="308">
                  <c:v>347231.79306045524</c:v>
                </c:pt>
                <c:pt idx="309">
                  <c:v>348355.52054608776</c:v>
                </c:pt>
                <c:pt idx="310">
                  <c:v>349479.24803172029</c:v>
                </c:pt>
                <c:pt idx="311">
                  <c:v>350602.97551735281</c:v>
                </c:pt>
                <c:pt idx="312">
                  <c:v>351726.70300298533</c:v>
                </c:pt>
                <c:pt idx="313">
                  <c:v>352850.43048861786</c:v>
                </c:pt>
                <c:pt idx="314">
                  <c:v>353974.15797425038</c:v>
                </c:pt>
                <c:pt idx="315">
                  <c:v>355097.88545988291</c:v>
                </c:pt>
                <c:pt idx="316">
                  <c:v>356221.61294551543</c:v>
                </c:pt>
                <c:pt idx="317">
                  <c:v>357345.34043114795</c:v>
                </c:pt>
                <c:pt idx="318">
                  <c:v>358469.06791678048</c:v>
                </c:pt>
                <c:pt idx="319">
                  <c:v>359592.795402413</c:v>
                </c:pt>
                <c:pt idx="320">
                  <c:v>360716.52288804553</c:v>
                </c:pt>
                <c:pt idx="321">
                  <c:v>361840.25037367805</c:v>
                </c:pt>
                <c:pt idx="322">
                  <c:v>362963.97785931057</c:v>
                </c:pt>
                <c:pt idx="323">
                  <c:v>364087.7053449431</c:v>
                </c:pt>
                <c:pt idx="324">
                  <c:v>365211.43283057562</c:v>
                </c:pt>
                <c:pt idx="325">
                  <c:v>366335.16031620814</c:v>
                </c:pt>
                <c:pt idx="326">
                  <c:v>367458.88780184067</c:v>
                </c:pt>
                <c:pt idx="327">
                  <c:v>368582.61528747319</c:v>
                </c:pt>
                <c:pt idx="328">
                  <c:v>369706.34277310572</c:v>
                </c:pt>
                <c:pt idx="329">
                  <c:v>370830.07025873824</c:v>
                </c:pt>
                <c:pt idx="330">
                  <c:v>371953.79774437076</c:v>
                </c:pt>
                <c:pt idx="331">
                  <c:v>373077.52523000329</c:v>
                </c:pt>
                <c:pt idx="332">
                  <c:v>374201.25271563581</c:v>
                </c:pt>
                <c:pt idx="333">
                  <c:v>375324.98020126834</c:v>
                </c:pt>
                <c:pt idx="334">
                  <c:v>376448.70768690086</c:v>
                </c:pt>
                <c:pt idx="335">
                  <c:v>377572.43517253338</c:v>
                </c:pt>
                <c:pt idx="336">
                  <c:v>378696.16265816591</c:v>
                </c:pt>
                <c:pt idx="337">
                  <c:v>379819.89014379843</c:v>
                </c:pt>
                <c:pt idx="338">
                  <c:v>380943.61762943096</c:v>
                </c:pt>
                <c:pt idx="339">
                  <c:v>382067.34511506348</c:v>
                </c:pt>
                <c:pt idx="340">
                  <c:v>383191.072600696</c:v>
                </c:pt>
                <c:pt idx="341">
                  <c:v>384314.80008632853</c:v>
                </c:pt>
                <c:pt idx="342">
                  <c:v>385438.52757196105</c:v>
                </c:pt>
                <c:pt idx="343">
                  <c:v>386562.25505759357</c:v>
                </c:pt>
                <c:pt idx="344">
                  <c:v>387685.9825432261</c:v>
                </c:pt>
                <c:pt idx="345">
                  <c:v>388809.71002885862</c:v>
                </c:pt>
                <c:pt idx="346">
                  <c:v>389933.43751449115</c:v>
                </c:pt>
                <c:pt idx="347">
                  <c:v>391057.16500012367</c:v>
                </c:pt>
                <c:pt idx="348">
                  <c:v>392180.89248575619</c:v>
                </c:pt>
                <c:pt idx="349">
                  <c:v>393304.61997138872</c:v>
                </c:pt>
                <c:pt idx="350">
                  <c:v>394428.34745702124</c:v>
                </c:pt>
                <c:pt idx="351">
                  <c:v>395552.07494265377</c:v>
                </c:pt>
                <c:pt idx="352">
                  <c:v>396675.80242828629</c:v>
                </c:pt>
                <c:pt idx="353">
                  <c:v>397799.52991391881</c:v>
                </c:pt>
                <c:pt idx="354">
                  <c:v>398923.25739955134</c:v>
                </c:pt>
                <c:pt idx="355">
                  <c:v>400046.98488518386</c:v>
                </c:pt>
                <c:pt idx="356">
                  <c:v>401170.71237081639</c:v>
                </c:pt>
                <c:pt idx="357">
                  <c:v>402294.43985644891</c:v>
                </c:pt>
                <c:pt idx="358">
                  <c:v>403418.16734208143</c:v>
                </c:pt>
                <c:pt idx="359">
                  <c:v>404541.89482771396</c:v>
                </c:pt>
                <c:pt idx="360">
                  <c:v>405665.62231334648</c:v>
                </c:pt>
                <c:pt idx="361">
                  <c:v>406789.349798979</c:v>
                </c:pt>
                <c:pt idx="362">
                  <c:v>407913.07728461153</c:v>
                </c:pt>
                <c:pt idx="363">
                  <c:v>409036.80477024405</c:v>
                </c:pt>
                <c:pt idx="364">
                  <c:v>410160.53225587658</c:v>
                </c:pt>
                <c:pt idx="365">
                  <c:v>411284.2597415091</c:v>
                </c:pt>
                <c:pt idx="366">
                  <c:v>412407.98722714162</c:v>
                </c:pt>
                <c:pt idx="367">
                  <c:v>413531.71471277415</c:v>
                </c:pt>
                <c:pt idx="368">
                  <c:v>414655.44219840667</c:v>
                </c:pt>
                <c:pt idx="369">
                  <c:v>415779.1696840392</c:v>
                </c:pt>
                <c:pt idx="370">
                  <c:v>416902.89716967172</c:v>
                </c:pt>
                <c:pt idx="371">
                  <c:v>418026.62465530424</c:v>
                </c:pt>
                <c:pt idx="372">
                  <c:v>419150.35214093677</c:v>
                </c:pt>
                <c:pt idx="373">
                  <c:v>420274.07962656929</c:v>
                </c:pt>
                <c:pt idx="374">
                  <c:v>421397.80711220182</c:v>
                </c:pt>
                <c:pt idx="375">
                  <c:v>422521.53459783434</c:v>
                </c:pt>
                <c:pt idx="376">
                  <c:v>423645.26208346686</c:v>
                </c:pt>
                <c:pt idx="377">
                  <c:v>424768.98956909939</c:v>
                </c:pt>
                <c:pt idx="378">
                  <c:v>425892.71705473191</c:v>
                </c:pt>
                <c:pt idx="379">
                  <c:v>427016.44454036443</c:v>
                </c:pt>
                <c:pt idx="380">
                  <c:v>428140.17202599696</c:v>
                </c:pt>
                <c:pt idx="381">
                  <c:v>429263.89951162948</c:v>
                </c:pt>
                <c:pt idx="382">
                  <c:v>430387.62699726201</c:v>
                </c:pt>
                <c:pt idx="383">
                  <c:v>431511.35448289453</c:v>
                </c:pt>
                <c:pt idx="384">
                  <c:v>432635.08196852705</c:v>
                </c:pt>
                <c:pt idx="385">
                  <c:v>433758.80945415958</c:v>
                </c:pt>
                <c:pt idx="386">
                  <c:v>434882.5369397921</c:v>
                </c:pt>
                <c:pt idx="387">
                  <c:v>436006.26442542463</c:v>
                </c:pt>
                <c:pt idx="388">
                  <c:v>437129.99191105715</c:v>
                </c:pt>
                <c:pt idx="389">
                  <c:v>438253.71939668967</c:v>
                </c:pt>
                <c:pt idx="390">
                  <c:v>439377.4468823222</c:v>
                </c:pt>
                <c:pt idx="391">
                  <c:v>440501.17436795472</c:v>
                </c:pt>
                <c:pt idx="392">
                  <c:v>441624.90185358725</c:v>
                </c:pt>
                <c:pt idx="393">
                  <c:v>442748.62933921977</c:v>
                </c:pt>
                <c:pt idx="394">
                  <c:v>443872.35682485229</c:v>
                </c:pt>
                <c:pt idx="395">
                  <c:v>444996.08431048482</c:v>
                </c:pt>
                <c:pt idx="396">
                  <c:v>446119.81179611734</c:v>
                </c:pt>
                <c:pt idx="397">
                  <c:v>447243.53928174987</c:v>
                </c:pt>
                <c:pt idx="398">
                  <c:v>448367.26676738239</c:v>
                </c:pt>
                <c:pt idx="399">
                  <c:v>449490.99425301491</c:v>
                </c:pt>
                <c:pt idx="400">
                  <c:v>450614.72173864744</c:v>
                </c:pt>
                <c:pt idx="401">
                  <c:v>451738.44922427996</c:v>
                </c:pt>
                <c:pt idx="402">
                  <c:v>452862.17670991248</c:v>
                </c:pt>
                <c:pt idx="403">
                  <c:v>453985.90419554501</c:v>
                </c:pt>
                <c:pt idx="404">
                  <c:v>455109.63168117753</c:v>
                </c:pt>
                <c:pt idx="405">
                  <c:v>456233.35916681006</c:v>
                </c:pt>
                <c:pt idx="406">
                  <c:v>457357.08665244258</c:v>
                </c:pt>
                <c:pt idx="407">
                  <c:v>458480.8141380751</c:v>
                </c:pt>
                <c:pt idx="408">
                  <c:v>459604.54162370763</c:v>
                </c:pt>
                <c:pt idx="409">
                  <c:v>460728.26910934015</c:v>
                </c:pt>
                <c:pt idx="410">
                  <c:v>461851.99659497268</c:v>
                </c:pt>
                <c:pt idx="411">
                  <c:v>462975.7240806052</c:v>
                </c:pt>
                <c:pt idx="412">
                  <c:v>464099.45156623772</c:v>
                </c:pt>
                <c:pt idx="413">
                  <c:v>465223.17905187025</c:v>
                </c:pt>
                <c:pt idx="414">
                  <c:v>466346.90653750277</c:v>
                </c:pt>
                <c:pt idx="415">
                  <c:v>467470.6340231353</c:v>
                </c:pt>
                <c:pt idx="416">
                  <c:v>468594.36150876782</c:v>
                </c:pt>
                <c:pt idx="417">
                  <c:v>469718.08899440034</c:v>
                </c:pt>
                <c:pt idx="418">
                  <c:v>470841.81648003287</c:v>
                </c:pt>
                <c:pt idx="419">
                  <c:v>471965.54396566539</c:v>
                </c:pt>
                <c:pt idx="420">
                  <c:v>473089.27145129791</c:v>
                </c:pt>
                <c:pt idx="421">
                  <c:v>474212.99893693044</c:v>
                </c:pt>
                <c:pt idx="422">
                  <c:v>475336.72642256296</c:v>
                </c:pt>
                <c:pt idx="423">
                  <c:v>476460.45390819549</c:v>
                </c:pt>
                <c:pt idx="424">
                  <c:v>477584.18139382801</c:v>
                </c:pt>
                <c:pt idx="425">
                  <c:v>478707.90887946053</c:v>
                </c:pt>
                <c:pt idx="426">
                  <c:v>479831.63636509306</c:v>
                </c:pt>
                <c:pt idx="427">
                  <c:v>480955.36385072558</c:v>
                </c:pt>
                <c:pt idx="428">
                  <c:v>482079.09133635811</c:v>
                </c:pt>
                <c:pt idx="429">
                  <c:v>483202.81882199063</c:v>
                </c:pt>
                <c:pt idx="430">
                  <c:v>484326.54630762315</c:v>
                </c:pt>
                <c:pt idx="431">
                  <c:v>485450.27379325568</c:v>
                </c:pt>
                <c:pt idx="432">
                  <c:v>486574.0012788882</c:v>
                </c:pt>
                <c:pt idx="433">
                  <c:v>487697.72876452073</c:v>
                </c:pt>
                <c:pt idx="434">
                  <c:v>488821.45625015325</c:v>
                </c:pt>
                <c:pt idx="435">
                  <c:v>489945.18373578577</c:v>
                </c:pt>
                <c:pt idx="436">
                  <c:v>491068.9112214183</c:v>
                </c:pt>
                <c:pt idx="437">
                  <c:v>492192.63870705082</c:v>
                </c:pt>
                <c:pt idx="438">
                  <c:v>493316.36619268334</c:v>
                </c:pt>
                <c:pt idx="439">
                  <c:v>494440.09367831587</c:v>
                </c:pt>
                <c:pt idx="440">
                  <c:v>495563.82116394839</c:v>
                </c:pt>
                <c:pt idx="441">
                  <c:v>496687.54864958092</c:v>
                </c:pt>
                <c:pt idx="442">
                  <c:v>497811.27613521344</c:v>
                </c:pt>
                <c:pt idx="443">
                  <c:v>498935.00362084596</c:v>
                </c:pt>
                <c:pt idx="444">
                  <c:v>500058.73110647849</c:v>
                </c:pt>
                <c:pt idx="445">
                  <c:v>501182.45859211101</c:v>
                </c:pt>
                <c:pt idx="446">
                  <c:v>502306.18607774354</c:v>
                </c:pt>
                <c:pt idx="447">
                  <c:v>503429.91356337606</c:v>
                </c:pt>
                <c:pt idx="448">
                  <c:v>504553.64104900858</c:v>
                </c:pt>
                <c:pt idx="449">
                  <c:v>505677.36853464111</c:v>
                </c:pt>
                <c:pt idx="450">
                  <c:v>506801.09602027363</c:v>
                </c:pt>
                <c:pt idx="451">
                  <c:v>507924.82350590616</c:v>
                </c:pt>
                <c:pt idx="452">
                  <c:v>509048.55099153868</c:v>
                </c:pt>
                <c:pt idx="453">
                  <c:v>510172.2784771712</c:v>
                </c:pt>
                <c:pt idx="454">
                  <c:v>511296.00596280373</c:v>
                </c:pt>
                <c:pt idx="455">
                  <c:v>512419.73344843625</c:v>
                </c:pt>
                <c:pt idx="456">
                  <c:v>513543.46093406877</c:v>
                </c:pt>
                <c:pt idx="457">
                  <c:v>514667.1884197013</c:v>
                </c:pt>
                <c:pt idx="458">
                  <c:v>515790.91590533382</c:v>
                </c:pt>
                <c:pt idx="459">
                  <c:v>516914.64339096635</c:v>
                </c:pt>
                <c:pt idx="460">
                  <c:v>518038.37087659887</c:v>
                </c:pt>
                <c:pt idx="461">
                  <c:v>519162.09836223139</c:v>
                </c:pt>
                <c:pt idx="462">
                  <c:v>520285.82584786392</c:v>
                </c:pt>
                <c:pt idx="463">
                  <c:v>521409.55333349644</c:v>
                </c:pt>
                <c:pt idx="464">
                  <c:v>522533.28081912897</c:v>
                </c:pt>
                <c:pt idx="465">
                  <c:v>523657.00830476149</c:v>
                </c:pt>
                <c:pt idx="466">
                  <c:v>524780.73579039401</c:v>
                </c:pt>
                <c:pt idx="467">
                  <c:v>525904.46327602654</c:v>
                </c:pt>
                <c:pt idx="468">
                  <c:v>527028.19076165906</c:v>
                </c:pt>
                <c:pt idx="469">
                  <c:v>528151.91824729159</c:v>
                </c:pt>
                <c:pt idx="470">
                  <c:v>529275.64573292411</c:v>
                </c:pt>
                <c:pt idx="471">
                  <c:v>530399.37321855663</c:v>
                </c:pt>
                <c:pt idx="472">
                  <c:v>531523.10070418916</c:v>
                </c:pt>
                <c:pt idx="473">
                  <c:v>532646.82818982168</c:v>
                </c:pt>
                <c:pt idx="474">
                  <c:v>533770.5556754542</c:v>
                </c:pt>
                <c:pt idx="475">
                  <c:v>534894.28316108673</c:v>
                </c:pt>
                <c:pt idx="476">
                  <c:v>536018.01064671925</c:v>
                </c:pt>
                <c:pt idx="477">
                  <c:v>537141.73813235178</c:v>
                </c:pt>
                <c:pt idx="478">
                  <c:v>538265.4656179843</c:v>
                </c:pt>
                <c:pt idx="479">
                  <c:v>539389.19310361682</c:v>
                </c:pt>
                <c:pt idx="480">
                  <c:v>540512.92058924935</c:v>
                </c:pt>
                <c:pt idx="481">
                  <c:v>541636.64807488187</c:v>
                </c:pt>
                <c:pt idx="482">
                  <c:v>542760.3755605144</c:v>
                </c:pt>
                <c:pt idx="483">
                  <c:v>543884.10304614692</c:v>
                </c:pt>
                <c:pt idx="484">
                  <c:v>545007.83053177944</c:v>
                </c:pt>
                <c:pt idx="485">
                  <c:v>546131.55801741197</c:v>
                </c:pt>
                <c:pt idx="486">
                  <c:v>547255.28550304449</c:v>
                </c:pt>
                <c:pt idx="487">
                  <c:v>548379.01298867702</c:v>
                </c:pt>
                <c:pt idx="488">
                  <c:v>549502.74047430954</c:v>
                </c:pt>
                <c:pt idx="489">
                  <c:v>550626.46795994206</c:v>
                </c:pt>
                <c:pt idx="490">
                  <c:v>551750.19544557459</c:v>
                </c:pt>
                <c:pt idx="491">
                  <c:v>552873.92293120711</c:v>
                </c:pt>
                <c:pt idx="492">
                  <c:v>553997.65041683963</c:v>
                </c:pt>
                <c:pt idx="493">
                  <c:v>555121.37790247216</c:v>
                </c:pt>
                <c:pt idx="494">
                  <c:v>556245.10538810468</c:v>
                </c:pt>
                <c:pt idx="495">
                  <c:v>557368.83287373721</c:v>
                </c:pt>
                <c:pt idx="496">
                  <c:v>558492.56035936973</c:v>
                </c:pt>
                <c:pt idx="497">
                  <c:v>559616.28784500225</c:v>
                </c:pt>
                <c:pt idx="498">
                  <c:v>560740.01533063478</c:v>
                </c:pt>
                <c:pt idx="499">
                  <c:v>561863.7428162673</c:v>
                </c:pt>
              </c:numCache>
            </c:numRef>
          </c:val>
          <c:smooth val="0"/>
          <c:extLst>
            <c:ext xmlns:c16="http://schemas.microsoft.com/office/drawing/2014/chart" uri="{C3380CC4-5D6E-409C-BE32-E72D297353CC}">
              <c16:uniqueId val="{00000001-7FF9-43DF-AAAB-874A7FE3E3CB}"/>
            </c:ext>
          </c:extLst>
        </c:ser>
        <c:dLbls>
          <c:showLegendKey val="0"/>
          <c:showVal val="0"/>
          <c:showCatName val="0"/>
          <c:showSerName val="0"/>
          <c:showPercent val="0"/>
          <c:showBubbleSize val="0"/>
        </c:dLbls>
        <c:smooth val="0"/>
        <c:axId val="1881020063"/>
        <c:axId val="1881016735"/>
      </c:lineChart>
      <c:catAx>
        <c:axId val="1881020063"/>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1016735"/>
        <c:crosses val="autoZero"/>
        <c:auto val="1"/>
        <c:lblAlgn val="ctr"/>
        <c:lblOffset val="100"/>
        <c:noMultiLvlLbl val="0"/>
      </c:catAx>
      <c:valAx>
        <c:axId val="1881016735"/>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102006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575709</xdr:colOff>
      <xdr:row>0</xdr:row>
      <xdr:rowOff>127821</xdr:rowOff>
    </xdr:from>
    <xdr:to>
      <xdr:col>15</xdr:col>
      <xdr:colOff>132529</xdr:colOff>
      <xdr:row>22</xdr:row>
      <xdr:rowOff>26221</xdr:rowOff>
    </xdr:to>
    <xdr:graphicFrame macro="">
      <xdr:nvGraphicFramePr>
        <xdr:cNvPr id="3" name="Chart 2">
          <a:extLst>
            <a:ext uri="{FF2B5EF4-FFF2-40B4-BE49-F238E27FC236}">
              <a16:creationId xmlns:a16="http://schemas.microsoft.com/office/drawing/2014/main" id="{FD772014-0C61-41ED-B102-ED98921B7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518BF-556D-4541-A0E6-35C90925CFA7}">
  <dimension ref="A1:AB14"/>
  <sheetViews>
    <sheetView workbookViewId="0">
      <pane xSplit="2" ySplit="3" topLeftCell="I4" activePane="bottomRight" state="frozen"/>
      <selection pane="topRight" activeCell="C1" sqref="C1"/>
      <selection pane="bottomLeft" activeCell="A4" sqref="A4"/>
      <selection pane="bottomRight" activeCell="D6" sqref="D6"/>
    </sheetView>
  </sheetViews>
  <sheetFormatPr defaultColWidth="9.1796875" defaultRowHeight="12.5" outlineLevelCol="1"/>
  <cols>
    <col min="1" max="1" width="19.1796875" style="20" customWidth="1"/>
    <col min="2" max="2" width="15.453125" style="20" bestFit="1" customWidth="1"/>
    <col min="3" max="4" width="9.7265625" style="13" customWidth="1"/>
    <col min="5" max="5" width="13.7265625" style="20" customWidth="1"/>
    <col min="6" max="6" width="9.453125" style="20" customWidth="1"/>
    <col min="7" max="7" width="18.7265625" style="20" bestFit="1" customWidth="1"/>
    <col min="8" max="8" width="20.453125" style="20" bestFit="1" customWidth="1"/>
    <col min="9" max="9" width="17.453125" style="20" bestFit="1" customWidth="1"/>
    <col min="10" max="10" width="9.453125" style="20" customWidth="1"/>
    <col min="11" max="11" width="11.81640625" style="20" customWidth="1"/>
    <col min="12" max="12" width="18" style="20" customWidth="1"/>
    <col min="13" max="13" width="19" style="20" bestFit="1" customWidth="1"/>
    <col min="14" max="14" width="9.1796875" style="20" bestFit="1"/>
    <col min="15" max="15" width="13.7265625" style="20" customWidth="1"/>
    <col min="16" max="16" width="8.7265625" style="20" customWidth="1"/>
    <col min="17" max="19" width="9.54296875" style="20" customWidth="1" outlineLevel="1"/>
    <col min="20" max="20" width="9.453125" style="20" customWidth="1" outlineLevel="1"/>
    <col min="21" max="21" width="10.453125" style="20" customWidth="1" outlineLevel="1"/>
    <col min="22" max="22" width="10.7265625" style="20" customWidth="1" outlineLevel="1"/>
    <col min="23" max="23" width="7.7265625" style="20" customWidth="1" outlineLevel="1"/>
    <col min="24" max="24" width="9.26953125" style="20" customWidth="1" outlineLevel="1"/>
    <col min="25" max="27" width="8.1796875" style="20" customWidth="1" outlineLevel="1"/>
    <col min="28" max="28" width="16" style="20" customWidth="1" outlineLevel="1" collapsed="1"/>
    <col min="29" max="16384" width="9.1796875" style="20"/>
  </cols>
  <sheetData>
    <row r="1" spans="1:28" ht="22" customHeight="1" thickBot="1">
      <c r="A1" s="27" t="s">
        <v>0</v>
      </c>
      <c r="E1" s="69" t="s">
        <v>1</v>
      </c>
      <c r="F1" s="70">
        <v>1</v>
      </c>
      <c r="I1" s="69"/>
      <c r="P1" s="69" t="s">
        <v>2</v>
      </c>
      <c r="Q1" s="66">
        <v>24</v>
      </c>
      <c r="R1" s="67">
        <v>28</v>
      </c>
      <c r="S1" s="68">
        <v>24</v>
      </c>
      <c r="T1" s="66">
        <v>5</v>
      </c>
      <c r="U1" s="67">
        <v>6</v>
      </c>
      <c r="V1" s="67">
        <v>6</v>
      </c>
      <c r="W1" s="185">
        <f>AVERAGE(T1:V1)</f>
        <v>5.666666666666667</v>
      </c>
      <c r="X1" s="68">
        <v>0</v>
      </c>
      <c r="Y1" s="20">
        <f>F1</f>
        <v>1</v>
      </c>
      <c r="Z1" s="55">
        <f>SUM(T1:X1)/24</f>
        <v>0.94444444444444453</v>
      </c>
      <c r="AA1" s="55">
        <f>SUM(Q1:S1)/(3*28)</f>
        <v>0.90476190476190477</v>
      </c>
    </row>
    <row r="2" spans="1:28" ht="38" thickBot="1">
      <c r="A2" s="246" t="s">
        <v>314</v>
      </c>
      <c r="B2" s="131" t="s">
        <v>3</v>
      </c>
      <c r="G2" s="27" t="s">
        <v>4</v>
      </c>
      <c r="Q2" s="60" t="s">
        <v>5</v>
      </c>
      <c r="R2" s="61"/>
      <c r="S2" s="62"/>
      <c r="T2" s="60"/>
      <c r="U2" s="61"/>
      <c r="V2" s="61"/>
      <c r="W2" s="61"/>
      <c r="X2" s="61"/>
      <c r="Y2" s="63" t="s">
        <v>6</v>
      </c>
      <c r="Z2" s="64"/>
      <c r="AA2" s="65"/>
    </row>
    <row r="3" spans="1:28" ht="24.65" customHeight="1" thickBot="1">
      <c r="A3" s="187"/>
      <c r="B3" s="209">
        <f>'Lookup DBH'!B2</f>
        <v>17.77</v>
      </c>
      <c r="C3" s="29"/>
      <c r="D3" s="29" t="s">
        <v>295</v>
      </c>
      <c r="E3" s="22" t="s">
        <v>9</v>
      </c>
      <c r="F3" s="26"/>
      <c r="G3" s="22" t="s">
        <v>11</v>
      </c>
      <c r="H3" s="23"/>
      <c r="I3" s="23"/>
      <c r="J3" s="26"/>
      <c r="K3" s="41" t="s">
        <v>10</v>
      </c>
      <c r="L3" s="25"/>
      <c r="M3" s="23"/>
      <c r="N3" s="25"/>
      <c r="O3" s="25"/>
      <c r="P3" s="26"/>
      <c r="Q3" s="48" t="s">
        <v>13</v>
      </c>
      <c r="R3" s="49"/>
      <c r="S3" s="50"/>
      <c r="T3" s="45" t="s">
        <v>12</v>
      </c>
      <c r="U3" s="46"/>
      <c r="V3" s="46"/>
      <c r="W3" s="46"/>
      <c r="X3" s="47"/>
      <c r="Y3" s="51" t="s">
        <v>14</v>
      </c>
      <c r="Z3" s="52"/>
      <c r="AA3" s="52"/>
      <c r="AB3" s="131" t="s">
        <v>15</v>
      </c>
    </row>
    <row r="4" spans="1:28" s="13" customFormat="1" ht="52.5" thickBot="1">
      <c r="A4" s="28" t="s">
        <v>16</v>
      </c>
      <c r="B4" s="19" t="s">
        <v>17</v>
      </c>
      <c r="C4" s="92" t="s">
        <v>288</v>
      </c>
      <c r="D4" s="92" t="s">
        <v>289</v>
      </c>
      <c r="E4" s="92" t="s">
        <v>18</v>
      </c>
      <c r="F4" s="160"/>
      <c r="G4" s="19" t="s">
        <v>21</v>
      </c>
      <c r="H4" s="14" t="s">
        <v>22</v>
      </c>
      <c r="I4" s="15" t="s">
        <v>23</v>
      </c>
      <c r="J4" s="160"/>
      <c r="K4" s="19" t="s">
        <v>24</v>
      </c>
      <c r="L4" s="14" t="s">
        <v>188</v>
      </c>
      <c r="M4" s="14" t="s">
        <v>26</v>
      </c>
      <c r="N4" s="14" t="s">
        <v>206</v>
      </c>
      <c r="O4" s="15" t="s">
        <v>218</v>
      </c>
      <c r="P4" s="43"/>
      <c r="Q4" s="19" t="s">
        <v>28</v>
      </c>
      <c r="R4" s="14" t="s">
        <v>29</v>
      </c>
      <c r="S4" s="14" t="s">
        <v>30</v>
      </c>
      <c r="T4" s="19" t="s">
        <v>24</v>
      </c>
      <c r="U4" s="14" t="s">
        <v>25</v>
      </c>
      <c r="V4" s="14" t="s">
        <v>26</v>
      </c>
      <c r="W4" s="14" t="s">
        <v>215</v>
      </c>
      <c r="X4" s="15" t="s">
        <v>27</v>
      </c>
      <c r="Y4" s="42" t="s">
        <v>31</v>
      </c>
      <c r="Z4" s="43" t="s">
        <v>12</v>
      </c>
      <c r="AA4" s="43" t="s">
        <v>13</v>
      </c>
      <c r="AB4" s="130" t="s">
        <v>7</v>
      </c>
    </row>
    <row r="5" spans="1:28" ht="13">
      <c r="A5" s="282" t="s">
        <v>287</v>
      </c>
      <c r="B5" s="40">
        <f t="shared" ref="B5:B11" si="0">IF(D5=0,"",AB5*Z5*AA5*Y5)</f>
        <v>57613.32981893832</v>
      </c>
      <c r="C5" s="239">
        <f>IF(D5=0,"",INT(D5))</f>
        <v>60</v>
      </c>
      <c r="D5" s="138">
        <v>60</v>
      </c>
      <c r="E5" s="136" t="s">
        <v>339</v>
      </c>
      <c r="F5" s="32">
        <f>IFERROR(VLOOKUP(E5,'Lookup DDs'!$C$3:$D$12,2,0),F$1)</f>
        <v>1</v>
      </c>
      <c r="G5" s="33"/>
      <c r="H5" s="34"/>
      <c r="I5" s="35"/>
      <c r="J5" s="142">
        <f t="shared" ref="J5:J11" si="1">AA5</f>
        <v>0.90476190476190477</v>
      </c>
      <c r="K5" s="54"/>
      <c r="L5" s="34"/>
      <c r="M5" s="34"/>
      <c r="N5" s="34"/>
      <c r="O5" s="35"/>
      <c r="P5" s="142">
        <f>Z5</f>
        <v>0.94444444444444453</v>
      </c>
      <c r="Q5" s="24">
        <f>IFERROR(VLOOKUP(G5,'Lookup DDs'!I:J,2,0),Q$1)</f>
        <v>24</v>
      </c>
      <c r="R5" s="25">
        <f>IFERROR(VLOOKUP(H5,'Lookup DDs'!O:P,2,0),R$1)</f>
        <v>28</v>
      </c>
      <c r="S5" s="25">
        <f>IFERROR(VLOOKUP(I5,'Lookup DDs'!T:U,2,0),S$1)</f>
        <v>24</v>
      </c>
      <c r="T5" s="24">
        <f>IFERROR(VLOOKUP(K5,'Lookup DDs'!$AC$3:$AE$8,3,0),T$1)</f>
        <v>5</v>
      </c>
      <c r="U5" s="25">
        <f>IFERROR(VLOOKUP(L5,'Lookup DDs'!$AC$11:$AE$16,3,0),U$1)</f>
        <v>6</v>
      </c>
      <c r="V5" s="25">
        <f>IFERROR(VLOOKUP(M5,'Lookup DDs'!$AC$19:$AE$25,3,0),V$1)</f>
        <v>6</v>
      </c>
      <c r="W5" s="182">
        <f>IFERROR(VLOOKUP(N5,'Lookup DDs'!$AC$27:$AE$32,3,0),W$1)</f>
        <v>5.666666666666667</v>
      </c>
      <c r="X5" s="26">
        <f>IFERROR(VLOOKUP(O5,'Lookup DDs'!$AC$35:$AE$41,3,0),X$1)</f>
        <v>0</v>
      </c>
      <c r="Y5" s="24">
        <f t="shared" ref="Y5:Y11" si="2">F5</f>
        <v>1</v>
      </c>
      <c r="Z5" s="55">
        <f>SUM(T5:X5)/24</f>
        <v>0.94444444444444453</v>
      </c>
      <c r="AA5" s="55">
        <f t="shared" ref="AA5:AA11" si="3">SUM(Q5:S5)/(3*28)</f>
        <v>0.90476190476190477</v>
      </c>
      <c r="AB5" s="243">
        <f>IF(D5=0,"",VLOOKUP(C5,'Lookup DBH'!B:C,2,0))</f>
        <v>67423.649137952583</v>
      </c>
    </row>
    <row r="6" spans="1:28" ht="13">
      <c r="A6" s="282"/>
      <c r="B6" s="40" t="str">
        <f t="shared" si="0"/>
        <v/>
      </c>
      <c r="C6" s="239" t="str">
        <f t="shared" ref="C6:C7" si="4">IF(D6=0,"",INT(D6))</f>
        <v/>
      </c>
      <c r="D6" s="138"/>
      <c r="E6" s="136"/>
      <c r="F6" s="32">
        <f>IFERROR(VLOOKUP(E6,'Lookup DDs'!$C$3:$D$12,2,0),F$1)</f>
        <v>1</v>
      </c>
      <c r="G6" s="33"/>
      <c r="H6" s="34"/>
      <c r="I6" s="35"/>
      <c r="J6" s="142">
        <f t="shared" si="1"/>
        <v>0.90476190476190477</v>
      </c>
      <c r="K6" s="54"/>
      <c r="L6" s="34"/>
      <c r="M6" s="34"/>
      <c r="N6" s="34"/>
      <c r="O6" s="35"/>
      <c r="P6" s="142">
        <f t="shared" ref="P6:P11" si="5">Z6</f>
        <v>0.94444444444444453</v>
      </c>
      <c r="Q6" s="36">
        <f>IFERROR(VLOOKUP(G6,'Lookup DDs'!I:J,2,0),Q$1)</f>
        <v>24</v>
      </c>
      <c r="R6" s="20">
        <f>IFERROR(VLOOKUP(H6,'Lookup DDs'!O:P,2,0),R$1)</f>
        <v>28</v>
      </c>
      <c r="S6" s="20">
        <f>IFERROR(VLOOKUP(I6,'Lookup DDs'!T:U,2,0),S$1)</f>
        <v>24</v>
      </c>
      <c r="T6" s="36">
        <f>IFERROR(VLOOKUP(K6,'Lookup DDs'!$AC$3:$AE$8,3,0),T$1)</f>
        <v>5</v>
      </c>
      <c r="U6" s="20">
        <f>IFERROR(VLOOKUP(L6,'Lookup DDs'!$AC$11:$AE$16,3,0),U$1)</f>
        <v>6</v>
      </c>
      <c r="V6" s="20">
        <f>IFERROR(VLOOKUP(M6,'Lookup DDs'!$AC$19:$AE$25,3,0),V$1)</f>
        <v>6</v>
      </c>
      <c r="W6" s="183">
        <f>IFERROR(VLOOKUP(N6,'Lookup DDs'!$AC$27:$AE$32,3,0),W$1)</f>
        <v>5.666666666666667</v>
      </c>
      <c r="X6" s="37">
        <f>IFERROR(VLOOKUP(O6,'Lookup DDs'!$AC$35:$AE$41,3,0),X$1)</f>
        <v>0</v>
      </c>
      <c r="Y6" s="36">
        <f t="shared" si="2"/>
        <v>1</v>
      </c>
      <c r="Z6" s="38">
        <f>SUM(T6:X6)/24</f>
        <v>0.94444444444444453</v>
      </c>
      <c r="AA6" s="38">
        <f t="shared" si="3"/>
        <v>0.90476190476190477</v>
      </c>
      <c r="AB6" s="244" t="str">
        <f>IF(D6=0,"",VLOOKUP(C6,'Lookup DBH'!B:C,2,0))</f>
        <v/>
      </c>
    </row>
    <row r="7" spans="1:28" ht="13">
      <c r="A7" s="282"/>
      <c r="B7" s="40" t="str">
        <f t="shared" si="0"/>
        <v/>
      </c>
      <c r="C7" s="239" t="str">
        <f t="shared" si="4"/>
        <v/>
      </c>
      <c r="D7" s="138"/>
      <c r="E7" s="136"/>
      <c r="F7" s="32">
        <f>IFERROR(VLOOKUP(E7,'Lookup DDs'!$C$3:$D$12,2,0),F$1)</f>
        <v>1</v>
      </c>
      <c r="G7" s="33"/>
      <c r="H7" s="34"/>
      <c r="I7" s="35"/>
      <c r="J7" s="142">
        <f t="shared" si="1"/>
        <v>0.90476190476190477</v>
      </c>
      <c r="K7" s="54"/>
      <c r="L7" s="34"/>
      <c r="M7" s="34"/>
      <c r="N7" s="34"/>
      <c r="O7" s="35"/>
      <c r="P7" s="142">
        <f t="shared" ref="P7:P9" si="6">Z7</f>
        <v>0.94444444444444453</v>
      </c>
      <c r="Q7" s="36">
        <f>IFERROR(VLOOKUP(G7,'Lookup DDs'!I:J,2,0),Q$1)</f>
        <v>24</v>
      </c>
      <c r="R7" s="20">
        <f>IFERROR(VLOOKUP(H7,'Lookup DDs'!O:P,2,0),R$1)</f>
        <v>28</v>
      </c>
      <c r="S7" s="20">
        <f>IFERROR(VLOOKUP(I7,'Lookup DDs'!T:U,2,0),S$1)</f>
        <v>24</v>
      </c>
      <c r="T7" s="36">
        <f>IFERROR(VLOOKUP(K7,'Lookup DDs'!$AC$3:$AE$8,3,0),T$1)</f>
        <v>5</v>
      </c>
      <c r="U7" s="20">
        <f>IFERROR(VLOOKUP(L7,'Lookup DDs'!$AC$11:$AE$16,3,0),U$1)</f>
        <v>6</v>
      </c>
      <c r="V7" s="20">
        <f>IFERROR(VLOOKUP(M7,'Lookup DDs'!$AC$19:$AE$25,3,0),V$1)</f>
        <v>6</v>
      </c>
      <c r="W7" s="183">
        <f>IFERROR(VLOOKUP(N7,'Lookup DDs'!$AC$27:$AE$32,3,0),W$1)</f>
        <v>5.666666666666667</v>
      </c>
      <c r="X7" s="37">
        <f>IFERROR(VLOOKUP(O7,'Lookup DDs'!$AC$35:$AE$41,3,0),X$1)</f>
        <v>0</v>
      </c>
      <c r="Y7" s="36">
        <f t="shared" si="2"/>
        <v>1</v>
      </c>
      <c r="Z7" s="38">
        <f t="shared" ref="Z7:Z9" si="7">SUM(T7:X7)/24</f>
        <v>0.94444444444444453</v>
      </c>
      <c r="AA7" s="38">
        <f t="shared" si="3"/>
        <v>0.90476190476190477</v>
      </c>
      <c r="AB7" s="244" t="str">
        <f>IF(D7=0,"",VLOOKUP(C7,'Lookup DBH'!B:C,2,0))</f>
        <v/>
      </c>
    </row>
    <row r="8" spans="1:28" ht="13">
      <c r="A8" s="282"/>
      <c r="B8" s="40" t="str">
        <f t="shared" si="0"/>
        <v/>
      </c>
      <c r="C8" s="239" t="str">
        <f t="shared" ref="C8:C11" si="8">IF(D8=0,"",INT(D8))</f>
        <v/>
      </c>
      <c r="D8" s="138"/>
      <c r="E8" s="136"/>
      <c r="F8" s="32">
        <f>IFERROR(VLOOKUP(E8,'Lookup DDs'!$C$3:$D$12,2,0),F$1)</f>
        <v>1</v>
      </c>
      <c r="G8" s="33"/>
      <c r="H8" s="34"/>
      <c r="I8" s="35"/>
      <c r="J8" s="142">
        <f t="shared" si="1"/>
        <v>0.90476190476190477</v>
      </c>
      <c r="K8" s="54"/>
      <c r="L8" s="34"/>
      <c r="M8" s="34"/>
      <c r="N8" s="34"/>
      <c r="O8" s="35"/>
      <c r="P8" s="142">
        <f t="shared" si="6"/>
        <v>0.94444444444444453</v>
      </c>
      <c r="Q8" s="36">
        <f>IFERROR(VLOOKUP(G8,'Lookup DDs'!I:J,2,0),Q$1)</f>
        <v>24</v>
      </c>
      <c r="R8" s="20">
        <f>IFERROR(VLOOKUP(H8,'Lookup DDs'!O:P,2,0),R$1)</f>
        <v>28</v>
      </c>
      <c r="S8" s="20">
        <f>IFERROR(VLOOKUP(I8,'Lookup DDs'!T:U,2,0),S$1)</f>
        <v>24</v>
      </c>
      <c r="T8" s="36">
        <f>IFERROR(VLOOKUP(K8,'Lookup DDs'!$AC$3:$AE$8,3,0),T$1)</f>
        <v>5</v>
      </c>
      <c r="U8" s="20">
        <f>IFERROR(VLOOKUP(L8,'Lookup DDs'!$AC$11:$AE$16,3,0),U$1)</f>
        <v>6</v>
      </c>
      <c r="V8" s="20">
        <f>IFERROR(VLOOKUP(M8,'Lookup DDs'!$AC$19:$AE$25,3,0),V$1)</f>
        <v>6</v>
      </c>
      <c r="W8" s="183">
        <f>IFERROR(VLOOKUP(N8,'Lookup DDs'!$AC$27:$AE$32,3,0),W$1)</f>
        <v>5.666666666666667</v>
      </c>
      <c r="X8" s="37">
        <f>IFERROR(VLOOKUP(O8,'Lookup DDs'!$AC$35:$AE$41,3,0),X$1)</f>
        <v>0</v>
      </c>
      <c r="Y8" s="36">
        <f t="shared" si="2"/>
        <v>1</v>
      </c>
      <c r="Z8" s="38">
        <f t="shared" si="7"/>
        <v>0.94444444444444453</v>
      </c>
      <c r="AA8" s="38">
        <f t="shared" si="3"/>
        <v>0.90476190476190477</v>
      </c>
      <c r="AB8" s="244" t="str">
        <f>IF(D8=0,"",VLOOKUP(C8,'Lookup DBH'!B:C,2,0))</f>
        <v/>
      </c>
    </row>
    <row r="9" spans="1:28" ht="13">
      <c r="A9" s="282"/>
      <c r="B9" s="40" t="str">
        <f t="shared" si="0"/>
        <v/>
      </c>
      <c r="C9" s="239" t="str">
        <f t="shared" si="8"/>
        <v/>
      </c>
      <c r="D9" s="138"/>
      <c r="E9" s="136"/>
      <c r="F9" s="32">
        <f>IFERROR(VLOOKUP(E9,'Lookup DDs'!$C$3:$D$12,2,0),F$1)</f>
        <v>1</v>
      </c>
      <c r="G9" s="33"/>
      <c r="H9" s="34"/>
      <c r="I9" s="35"/>
      <c r="J9" s="142">
        <f t="shared" si="1"/>
        <v>0.90476190476190477</v>
      </c>
      <c r="K9" s="54"/>
      <c r="L9" s="34"/>
      <c r="M9" s="34"/>
      <c r="N9" s="34"/>
      <c r="O9" s="35"/>
      <c r="P9" s="142">
        <f t="shared" si="6"/>
        <v>0.94444444444444453</v>
      </c>
      <c r="Q9" s="36">
        <f>IFERROR(VLOOKUP(G9,'Lookup DDs'!I:J,2,0),Q$1)</f>
        <v>24</v>
      </c>
      <c r="R9" s="20">
        <f>IFERROR(VLOOKUP(H9,'Lookup DDs'!O:P,2,0),R$1)</f>
        <v>28</v>
      </c>
      <c r="S9" s="20">
        <f>IFERROR(VLOOKUP(I9,'Lookup DDs'!T:U,2,0),S$1)</f>
        <v>24</v>
      </c>
      <c r="T9" s="36">
        <f>IFERROR(VLOOKUP(K9,'Lookup DDs'!$AC$3:$AE$8,3,0),T$1)</f>
        <v>5</v>
      </c>
      <c r="U9" s="20">
        <f>IFERROR(VLOOKUP(L9,'Lookup DDs'!$AC$11:$AE$16,3,0),U$1)</f>
        <v>6</v>
      </c>
      <c r="V9" s="20">
        <f>IFERROR(VLOOKUP(M9,'Lookup DDs'!$AC$19:$AE$25,3,0),V$1)</f>
        <v>6</v>
      </c>
      <c r="W9" s="183">
        <f>IFERROR(VLOOKUP(N9,'Lookup DDs'!$AC$27:$AE$32,3,0),W$1)</f>
        <v>5.666666666666667</v>
      </c>
      <c r="X9" s="37">
        <f>IFERROR(VLOOKUP(O9,'Lookup DDs'!$AC$35:$AE$41,3,0),X$1)</f>
        <v>0</v>
      </c>
      <c r="Y9" s="36">
        <f t="shared" si="2"/>
        <v>1</v>
      </c>
      <c r="Z9" s="38">
        <f t="shared" si="7"/>
        <v>0.94444444444444453</v>
      </c>
      <c r="AA9" s="38">
        <f t="shared" si="3"/>
        <v>0.90476190476190477</v>
      </c>
      <c r="AB9" s="244" t="str">
        <f>IF(D9=0,"",VLOOKUP(C9,'Lookup DBH'!B:C,2,0))</f>
        <v/>
      </c>
    </row>
    <row r="10" spans="1:28" ht="13">
      <c r="A10" s="282"/>
      <c r="B10" s="40" t="str">
        <f t="shared" si="0"/>
        <v/>
      </c>
      <c r="C10" s="239" t="str">
        <f t="shared" si="8"/>
        <v/>
      </c>
      <c r="D10" s="138"/>
      <c r="E10" s="136"/>
      <c r="F10" s="32">
        <f>IFERROR(VLOOKUP(E10,'Lookup DDs'!$C$3:$D$12,2,0),F$1)</f>
        <v>1</v>
      </c>
      <c r="G10" s="33"/>
      <c r="H10" s="34"/>
      <c r="I10" s="35"/>
      <c r="J10" s="142">
        <f t="shared" si="1"/>
        <v>0.90476190476190477</v>
      </c>
      <c r="K10" s="54"/>
      <c r="L10" s="34"/>
      <c r="M10" s="34"/>
      <c r="N10" s="34"/>
      <c r="O10" s="35"/>
      <c r="P10" s="142">
        <f t="shared" si="5"/>
        <v>0.94444444444444453</v>
      </c>
      <c r="Q10" s="36">
        <f>IFERROR(VLOOKUP(G10,'Lookup DDs'!I:J,2,0),Q$1)</f>
        <v>24</v>
      </c>
      <c r="R10" s="20">
        <f>IFERROR(VLOOKUP(H10,'Lookup DDs'!O:P,2,0),R$1)</f>
        <v>28</v>
      </c>
      <c r="S10" s="20">
        <f>IFERROR(VLOOKUP(I10,'Lookup DDs'!T:U,2,0),S$1)</f>
        <v>24</v>
      </c>
      <c r="T10" s="36">
        <f>IFERROR(VLOOKUP(K10,'Lookup DDs'!$AC$3:$AE$8,3,0),T$1)</f>
        <v>5</v>
      </c>
      <c r="U10" s="20">
        <f>IFERROR(VLOOKUP(L10,'Lookup DDs'!$AC$11:$AE$16,3,0),U$1)</f>
        <v>6</v>
      </c>
      <c r="V10" s="20">
        <f>IFERROR(VLOOKUP(M10,'Lookup DDs'!$AC$19:$AE$25,3,0),V$1)</f>
        <v>6</v>
      </c>
      <c r="W10" s="183">
        <f>IFERROR(VLOOKUP(N10,'Lookup DDs'!$AC$27:$AE$32,3,0),W$1)</f>
        <v>5.666666666666667</v>
      </c>
      <c r="X10" s="37">
        <f>IFERROR(VLOOKUP(O10,'Lookup DDs'!$AC$35:$AE$41,3,0),X$1)</f>
        <v>0</v>
      </c>
      <c r="Y10" s="36">
        <f t="shared" si="2"/>
        <v>1</v>
      </c>
      <c r="Z10" s="38">
        <f>SUM(T10:X10)/24</f>
        <v>0.94444444444444453</v>
      </c>
      <c r="AA10" s="38">
        <f t="shared" si="3"/>
        <v>0.90476190476190477</v>
      </c>
      <c r="AB10" s="244" t="str">
        <f>IF(D10=0,"",VLOOKUP(C10,'Lookup DBH'!B:C,2,0))</f>
        <v/>
      </c>
    </row>
    <row r="11" spans="1:28" ht="13" thickBot="1">
      <c r="A11" s="97"/>
      <c r="B11" s="93" t="str">
        <f t="shared" si="0"/>
        <v/>
      </c>
      <c r="C11" s="240" t="str">
        <f t="shared" si="8"/>
        <v/>
      </c>
      <c r="D11" s="139"/>
      <c r="E11" s="137"/>
      <c r="F11" s="96">
        <f>IFERROR(VLOOKUP(E11,'Lookup DDs'!$C$3:$D$12,2,0),F$1)</f>
        <v>1</v>
      </c>
      <c r="G11" s="100"/>
      <c r="H11" s="98"/>
      <c r="I11" s="99"/>
      <c r="J11" s="208">
        <f t="shared" si="1"/>
        <v>0.90476190476190477</v>
      </c>
      <c r="K11" s="97"/>
      <c r="L11" s="98"/>
      <c r="M11" s="98"/>
      <c r="N11" s="98"/>
      <c r="O11" s="99"/>
      <c r="P11" s="208">
        <f t="shared" si="5"/>
        <v>0.94444444444444453</v>
      </c>
      <c r="Q11" s="101">
        <f>IFERROR(VLOOKUP(G11,'Lookup DDs'!I:J,2,0),Q$1)</f>
        <v>24</v>
      </c>
      <c r="R11" s="102">
        <f>IFERROR(VLOOKUP(H11,'Lookup DDs'!O:P,2,0),R$1)</f>
        <v>28</v>
      </c>
      <c r="S11" s="102">
        <f>IFERROR(VLOOKUP(I11,'Lookup DDs'!T:U,2,0),S$1)</f>
        <v>24</v>
      </c>
      <c r="T11" s="101">
        <f>IFERROR(VLOOKUP(K11,'Lookup DDs'!$AC$3:$AE$8,3,0),T$1)</f>
        <v>5</v>
      </c>
      <c r="U11" s="102">
        <f>IFERROR(VLOOKUP(L11,'Lookup DDs'!$AC$11:$AE$16,3,0),U$1)</f>
        <v>6</v>
      </c>
      <c r="V11" s="102">
        <f>IFERROR(VLOOKUP(M11,'Lookup DDs'!$AC$19:$AE$25,3,0),V$1)</f>
        <v>6</v>
      </c>
      <c r="W11" s="184">
        <f>IFERROR(VLOOKUP(N11,'Lookup DDs'!$AC$27:$AE$32,3,0),W$1)</f>
        <v>5.666666666666667</v>
      </c>
      <c r="X11" s="103">
        <f>IFERROR(VLOOKUP(O11,'Lookup DDs'!$AC$35:$AE$41,3,0),X$1)</f>
        <v>0</v>
      </c>
      <c r="Y11" s="101">
        <f t="shared" si="2"/>
        <v>1</v>
      </c>
      <c r="Z11" s="104">
        <f>SUM(T11:X11)/24</f>
        <v>0.94444444444444453</v>
      </c>
      <c r="AA11" s="104">
        <f t="shared" si="3"/>
        <v>0.90476190476190477</v>
      </c>
      <c r="AB11" s="245" t="str">
        <f>IF(D11=0,"",VLOOKUP(C11,'Lookup DBH'!B:C,2,0))</f>
        <v/>
      </c>
    </row>
    <row r="12" spans="1:28" ht="44.25" customHeight="1"/>
    <row r="13" spans="1:28" ht="44.25" customHeight="1">
      <c r="B13" s="91"/>
    </row>
    <row r="14" spans="1:28" ht="44.25" customHeight="1"/>
  </sheetData>
  <phoneticPr fontId="14" type="noConversion"/>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9">
        <x14:dataValidation type="list" allowBlank="1" showInputMessage="1" showErrorMessage="1" xr:uid="{E73201C6-B61E-431D-8BCC-827EE8B4E76F}">
          <x14:formula1>
            <xm:f>'Lookup DDs'!$T$3:$T$34</xm:f>
          </x14:formula1>
          <xm:sqref>I5:I11</xm:sqref>
        </x14:dataValidation>
        <x14:dataValidation type="list" allowBlank="1" showInputMessage="1" showErrorMessage="1" xr:uid="{2909A2E2-C5E3-4DBB-B420-A17855B83BAE}">
          <x14:formula1>
            <xm:f>'Lookup DDs'!$I$3:$I$28</xm:f>
          </x14:formula1>
          <xm:sqref>G5:G11</xm:sqref>
        </x14:dataValidation>
        <x14:dataValidation type="list" allowBlank="1" showInputMessage="1" showErrorMessage="1" xr:uid="{95528CB1-1B62-402D-806B-437BE548530E}">
          <x14:formula1>
            <xm:f>'Lookup DDs'!$O$3:$O$21</xm:f>
          </x14:formula1>
          <xm:sqref>H5:H11</xm:sqref>
        </x14:dataValidation>
        <x14:dataValidation type="list" allowBlank="1" showInputMessage="1" showErrorMessage="1" xr:uid="{5BB18ED3-3EAA-4B6F-9824-4EF91BA63B42}">
          <x14:formula1>
            <xm:f>'Lookup DDs'!$C$3:$C$12</xm:f>
          </x14:formula1>
          <xm:sqref>E5:E11</xm:sqref>
        </x14:dataValidation>
        <x14:dataValidation type="list" allowBlank="1" showInputMessage="1" showErrorMessage="1" xr:uid="{D58A791A-1193-49A5-AE35-F4E121F3F786}">
          <x14:formula1>
            <xm:f>'Lookup DDs'!$AC$11:$AC$16</xm:f>
          </x14:formula1>
          <xm:sqref>L5:L11</xm:sqref>
        </x14:dataValidation>
        <x14:dataValidation type="list" allowBlank="1" showInputMessage="1" showErrorMessage="1" xr:uid="{B644C4EC-924C-46F9-97DF-94811C5FAD86}">
          <x14:formula1>
            <xm:f>'Lookup DDs'!$AC$3:$AC$8</xm:f>
          </x14:formula1>
          <xm:sqref>K5:K11</xm:sqref>
        </x14:dataValidation>
        <x14:dataValidation type="list" allowBlank="1" showInputMessage="1" showErrorMessage="1" xr:uid="{00BBE128-E7D4-471C-9FD3-B052EE018C2A}">
          <x14:formula1>
            <xm:f>'Lookup DDs'!$AC$35:$AC$41</xm:f>
          </x14:formula1>
          <xm:sqref>O5:O11</xm:sqref>
        </x14:dataValidation>
        <x14:dataValidation type="list" allowBlank="1" showInputMessage="1" showErrorMessage="1" xr:uid="{C477E7D1-7C3C-48A2-8CF6-70C5AF568CF0}">
          <x14:formula1>
            <xm:f>'Lookup DDs'!$AC$27:$AC$32</xm:f>
          </x14:formula1>
          <xm:sqref>N5:N11</xm:sqref>
        </x14:dataValidation>
        <x14:dataValidation type="list" allowBlank="1" showInputMessage="1" showErrorMessage="1" xr:uid="{3D14F81E-AB6A-412C-B266-194F52180A41}">
          <x14:formula1>
            <xm:f>'Lookup DDs'!$AC$19:$AC$24</xm:f>
          </x14:formula1>
          <xm:sqref>M5:M11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ADC91-0B73-4891-A8F4-C0D591FB08CC}">
  <dimension ref="A1:AE14"/>
  <sheetViews>
    <sheetView workbookViewId="0">
      <pane xSplit="7" ySplit="4" topLeftCell="O5" activePane="bottomRight" state="frozen"/>
      <selection pane="topRight" activeCell="F1" sqref="F1"/>
      <selection pane="bottomLeft" activeCell="A5" sqref="A5"/>
      <selection pane="bottomRight" activeCell="F6" sqref="F6"/>
    </sheetView>
  </sheetViews>
  <sheetFormatPr defaultColWidth="9.1796875" defaultRowHeight="12.5" outlineLevelCol="1"/>
  <cols>
    <col min="1" max="1" width="17.81640625" style="20" customWidth="1"/>
    <col min="2" max="2" width="15.453125" style="20" bestFit="1" customWidth="1"/>
    <col min="3" max="3" width="9" style="20" customWidth="1"/>
    <col min="4" max="4" width="9.81640625" style="20" customWidth="1"/>
    <col min="5" max="5" width="9.7265625" style="13" customWidth="1"/>
    <col min="6" max="7" width="7.54296875" style="13" customWidth="1"/>
    <col min="8" max="8" width="9.54296875" style="20" customWidth="1"/>
    <col min="9" max="9" width="9.453125" style="20" customWidth="1"/>
    <col min="10" max="10" width="18.7265625" style="20" bestFit="1" customWidth="1"/>
    <col min="11" max="11" width="20.453125" style="20" bestFit="1" customWidth="1"/>
    <col min="12" max="12" width="23.7265625" style="20" customWidth="1"/>
    <col min="13" max="13" width="11.453125" style="20" customWidth="1"/>
    <col min="14" max="14" width="11.81640625" style="20" customWidth="1"/>
    <col min="15" max="15" width="18" style="20" customWidth="1"/>
    <col min="16" max="16" width="19" style="20" customWidth="1"/>
    <col min="17" max="17" width="9.1796875" style="20" customWidth="1"/>
    <col min="18" max="18" width="13.54296875" style="20" customWidth="1"/>
    <col min="19" max="19" width="8.7265625" style="20" customWidth="1"/>
    <col min="20" max="20" width="11.453125" style="20" customWidth="1" outlineLevel="1"/>
    <col min="21" max="21" width="13.26953125" style="20" customWidth="1" outlineLevel="1"/>
    <col min="22" max="22" width="8.81640625" style="20" customWidth="1" outlineLevel="1"/>
    <col min="23" max="23" width="10.1796875" style="20" customWidth="1" outlineLevel="1"/>
    <col min="24" max="24" width="10.81640625" style="20" customWidth="1" outlineLevel="1"/>
    <col min="25" max="25" width="11.26953125" style="20" customWidth="1" outlineLevel="1"/>
    <col min="26" max="26" width="7.54296875" style="20" customWidth="1" outlineLevel="1"/>
    <col min="27" max="27" width="9.26953125" style="20" customWidth="1" outlineLevel="1"/>
    <col min="28" max="30" width="8.1796875" style="20" customWidth="1" outlineLevel="1"/>
    <col min="31" max="31" width="16" style="20" customWidth="1" outlineLevel="1" collapsed="1"/>
    <col min="32" max="16384" width="9.1796875" style="20"/>
  </cols>
  <sheetData>
    <row r="1" spans="1:31" ht="20.149999999999999" customHeight="1" thickBot="1">
      <c r="A1" s="27" t="s">
        <v>33</v>
      </c>
      <c r="H1" s="69" t="s">
        <v>1</v>
      </c>
      <c r="I1" s="70">
        <v>1</v>
      </c>
      <c r="S1" s="69" t="s">
        <v>2</v>
      </c>
      <c r="T1" s="66">
        <v>24</v>
      </c>
      <c r="U1" s="67">
        <v>28</v>
      </c>
      <c r="V1" s="68">
        <v>24</v>
      </c>
      <c r="W1" s="66">
        <v>5</v>
      </c>
      <c r="X1" s="67">
        <v>6</v>
      </c>
      <c r="Y1" s="67">
        <v>6</v>
      </c>
      <c r="Z1" s="185">
        <f>AVERAGE(W1:Y1)</f>
        <v>5.666666666666667</v>
      </c>
      <c r="AA1" s="68">
        <v>0</v>
      </c>
      <c r="AB1" s="20">
        <f>I1</f>
        <v>1</v>
      </c>
      <c r="AC1" s="55">
        <f>SUM(W1:AA1)/24</f>
        <v>0.94444444444444453</v>
      </c>
      <c r="AD1" s="55">
        <f>SUM(T1:V1)/(3*28)</f>
        <v>0.90476190476190477</v>
      </c>
    </row>
    <row r="2" spans="1:31" ht="38" thickBot="1">
      <c r="A2" s="246" t="s">
        <v>314</v>
      </c>
      <c r="B2" s="131" t="s">
        <v>34</v>
      </c>
      <c r="C2" s="203"/>
      <c r="D2" s="203"/>
      <c r="J2" s="27" t="s">
        <v>4</v>
      </c>
      <c r="T2" s="60" t="s">
        <v>5</v>
      </c>
      <c r="U2" s="61"/>
      <c r="V2" s="62"/>
      <c r="W2" s="60"/>
      <c r="X2" s="61"/>
      <c r="Y2" s="61"/>
      <c r="Z2" s="61"/>
      <c r="AA2" s="61"/>
      <c r="AB2" s="63" t="s">
        <v>6</v>
      </c>
      <c r="AC2" s="64"/>
      <c r="AD2" s="65"/>
    </row>
    <row r="3" spans="1:31" ht="26.25" customHeight="1" thickBot="1">
      <c r="A3" s="187"/>
      <c r="B3" s="156">
        <f>'Lookup DBH'!B2*19.031</f>
        <v>338.18086999999997</v>
      </c>
      <c r="C3" s="204"/>
      <c r="D3" s="29" t="s">
        <v>8</v>
      </c>
      <c r="E3" s="29"/>
      <c r="F3" s="29"/>
      <c r="G3" s="29"/>
      <c r="H3" s="22" t="s">
        <v>9</v>
      </c>
      <c r="I3" s="141"/>
      <c r="J3" s="22" t="s">
        <v>11</v>
      </c>
      <c r="K3" s="23"/>
      <c r="L3" s="23"/>
      <c r="M3" s="26"/>
      <c r="N3" s="41" t="s">
        <v>10</v>
      </c>
      <c r="O3" s="25"/>
      <c r="P3" s="23"/>
      <c r="Q3" s="25"/>
      <c r="R3" s="25"/>
      <c r="S3" s="26"/>
      <c r="T3" s="48" t="s">
        <v>13</v>
      </c>
      <c r="U3" s="49"/>
      <c r="V3" s="50"/>
      <c r="W3" s="45" t="s">
        <v>12</v>
      </c>
      <c r="X3" s="46"/>
      <c r="Y3" s="46"/>
      <c r="Z3" s="46"/>
      <c r="AA3" s="47"/>
      <c r="AB3" s="51" t="s">
        <v>14</v>
      </c>
      <c r="AC3" s="52"/>
      <c r="AD3" s="52"/>
      <c r="AE3" s="92" t="s">
        <v>35</v>
      </c>
    </row>
    <row r="4" spans="1:31" s="13" customFormat="1" ht="39.5" thickBot="1">
      <c r="A4" s="28" t="s">
        <v>16</v>
      </c>
      <c r="B4" s="92" t="s">
        <v>36</v>
      </c>
      <c r="C4" s="14" t="s">
        <v>290</v>
      </c>
      <c r="D4" s="14" t="s">
        <v>291</v>
      </c>
      <c r="E4" s="14" t="s">
        <v>37</v>
      </c>
      <c r="F4" s="14" t="s">
        <v>292</v>
      </c>
      <c r="G4" s="14" t="s">
        <v>293</v>
      </c>
      <c r="H4" s="92" t="s">
        <v>18</v>
      </c>
      <c r="I4" s="92" t="s">
        <v>18</v>
      </c>
      <c r="J4" s="19" t="s">
        <v>21</v>
      </c>
      <c r="K4" s="14" t="s">
        <v>22</v>
      </c>
      <c r="L4" s="15" t="s">
        <v>23</v>
      </c>
      <c r="M4" s="160"/>
      <c r="N4" s="19" t="s">
        <v>24</v>
      </c>
      <c r="O4" s="14" t="s">
        <v>188</v>
      </c>
      <c r="P4" s="14" t="s">
        <v>26</v>
      </c>
      <c r="Q4" s="14" t="s">
        <v>206</v>
      </c>
      <c r="R4" s="15" t="s">
        <v>218</v>
      </c>
      <c r="S4" s="43"/>
      <c r="T4" s="19" t="s">
        <v>21</v>
      </c>
      <c r="U4" s="14" t="s">
        <v>39</v>
      </c>
      <c r="V4" s="14" t="s">
        <v>30</v>
      </c>
      <c r="W4" s="19" t="s">
        <v>24</v>
      </c>
      <c r="X4" s="14" t="s">
        <v>25</v>
      </c>
      <c r="Y4" s="14" t="s">
        <v>26</v>
      </c>
      <c r="Z4" s="14" t="s">
        <v>215</v>
      </c>
      <c r="AA4" s="15" t="s">
        <v>27</v>
      </c>
      <c r="AB4" s="42" t="s">
        <v>31</v>
      </c>
      <c r="AC4" s="43" t="s">
        <v>12</v>
      </c>
      <c r="AD4" s="43" t="s">
        <v>13</v>
      </c>
      <c r="AE4" s="130" t="s">
        <v>7</v>
      </c>
    </row>
    <row r="5" spans="1:31" ht="13">
      <c r="A5" s="282" t="s">
        <v>318</v>
      </c>
      <c r="B5" s="134">
        <f>IF(D5=0,"",AB5*AC5*AD5*AE5)</f>
        <v>57613.32981893832</v>
      </c>
      <c r="C5" s="214">
        <f>INT(POWER((D5*19.031*4/PI()),0.5))</f>
        <v>60</v>
      </c>
      <c r="D5" s="38">
        <f>IF(E5="", (PI()*F5/2*G5/2), (PI()*POWER((E5/2),2)))</f>
        <v>150.56082792329082</v>
      </c>
      <c r="E5" s="30"/>
      <c r="F5" s="30">
        <v>14.2</v>
      </c>
      <c r="G5" s="30">
        <v>13.5</v>
      </c>
      <c r="H5" s="31"/>
      <c r="I5" s="32">
        <f>IFERROR(VLOOKUP(H5,'Lookup DDs'!$C$3:$D$12,2,0),I$1)</f>
        <v>1</v>
      </c>
      <c r="J5" s="33"/>
      <c r="K5" s="34"/>
      <c r="L5" s="35"/>
      <c r="M5" s="142">
        <f t="shared" ref="M5:M11" si="0">AD5</f>
        <v>0.90476190476190477</v>
      </c>
      <c r="N5" s="54"/>
      <c r="O5" s="34"/>
      <c r="P5" s="34"/>
      <c r="Q5" s="34"/>
      <c r="R5" s="35"/>
      <c r="S5" s="142">
        <f>AC5</f>
        <v>0.94444444444444453</v>
      </c>
      <c r="T5" s="24">
        <f>IFERROR(VLOOKUP(J5,'Lookup DDs'!I:J,2,0),T$1)</f>
        <v>24</v>
      </c>
      <c r="U5" s="25">
        <f>IFERROR(VLOOKUP(K5,'Lookup DDs'!O:P,2,0),U$1)</f>
        <v>28</v>
      </c>
      <c r="V5" s="25">
        <f>IFERROR(VLOOKUP(L5,'Lookup DDs'!T:U,2,0),V$1)</f>
        <v>24</v>
      </c>
      <c r="W5" s="24">
        <f>IFERROR(VLOOKUP(N5,'Lookup DDs'!$AC$3:$AE$8,3,0),W$1)</f>
        <v>5</v>
      </c>
      <c r="X5" s="25">
        <f>IFERROR(VLOOKUP(O5,'Lookup DDs'!$AC$11:$AE$16,3,0),X$1)</f>
        <v>6</v>
      </c>
      <c r="Y5" s="25">
        <f>IFERROR(VLOOKUP(P5,'Lookup DDs'!$AC$19:$AE$25,3,0),Y$1)</f>
        <v>6</v>
      </c>
      <c r="Z5" s="182">
        <f>IFERROR(VLOOKUP(Q5,'Lookup DDs'!$AC$27:$AE$32,3,0),Z$1)</f>
        <v>5.666666666666667</v>
      </c>
      <c r="AA5" s="26">
        <f>IFERROR(VLOOKUP(R5,'Lookup DDs'!$AC$35:$AE$41,3,0),AA$1)</f>
        <v>0</v>
      </c>
      <c r="AB5" s="24">
        <f t="shared" ref="AB5:AB11" si="1">I5</f>
        <v>1</v>
      </c>
      <c r="AC5" s="55">
        <f t="shared" ref="AC5:AC11" si="2">SUM(W5:AA5)/24</f>
        <v>0.94444444444444453</v>
      </c>
      <c r="AD5" s="55">
        <f t="shared" ref="AD5:AD11" si="3">SUM(T5:V5)/(3*28)</f>
        <v>0.90476190476190477</v>
      </c>
      <c r="AE5" s="133">
        <f>IF(D5=0,"",VLOOKUP(C5,'Lookup DBH'!B:C,2,0))</f>
        <v>67423.649137952583</v>
      </c>
    </row>
    <row r="6" spans="1:31" ht="13">
      <c r="A6" s="282"/>
      <c r="B6" s="134" t="str">
        <f>IF(D6=0,"",AB6*AC6*AD6*AE6)</f>
        <v/>
      </c>
      <c r="C6" s="206">
        <f t="shared" ref="C6:C11" si="4">INT(POWER((D6*19.031*4/PI()),0.5))</f>
        <v>0</v>
      </c>
      <c r="D6" s="38">
        <f t="shared" ref="D6:D10" si="5">IF(E6="", (PI()*F6/2*G6/2), (PI()*POWER((E6/2),2)))</f>
        <v>0</v>
      </c>
      <c r="E6" s="30"/>
      <c r="F6" s="30"/>
      <c r="G6" s="30"/>
      <c r="H6" s="31"/>
      <c r="I6" s="32">
        <f>IFERROR(VLOOKUP(H6,'Lookup DDs'!$C$3:$D$12,2,0),I$1)</f>
        <v>1</v>
      </c>
      <c r="J6" s="33"/>
      <c r="K6" s="34"/>
      <c r="L6" s="35"/>
      <c r="M6" s="142">
        <f t="shared" si="0"/>
        <v>0.90476190476190477</v>
      </c>
      <c r="N6" s="54"/>
      <c r="O6" s="34"/>
      <c r="P6" s="34"/>
      <c r="Q6" s="34"/>
      <c r="R6" s="35"/>
      <c r="S6" s="142">
        <f t="shared" ref="S6:S11" si="6">AC6</f>
        <v>0.94444444444444453</v>
      </c>
      <c r="T6" s="36">
        <f>IFERROR(VLOOKUP(J6,'Lookup DDs'!I:J,2,0),T$1)</f>
        <v>24</v>
      </c>
      <c r="U6" s="20">
        <f>IFERROR(VLOOKUP(K6,'Lookup DDs'!O:P,2,0),U$1)</f>
        <v>28</v>
      </c>
      <c r="V6" s="20">
        <f>IFERROR(VLOOKUP(L6,'Lookup DDs'!T:U,2,0),V$1)</f>
        <v>24</v>
      </c>
      <c r="W6" s="36">
        <f>IFERROR(VLOOKUP(N6,'Lookup DDs'!$AC$3:$AE$8,3,0),W$1)</f>
        <v>5</v>
      </c>
      <c r="X6" s="20">
        <f>IFERROR(VLOOKUP(O6,'Lookup DDs'!$AC$11:$AE$16,3,0),X$1)</f>
        <v>6</v>
      </c>
      <c r="Y6" s="20">
        <f>IFERROR(VLOOKUP(P6,'Lookup DDs'!$AC$19:$AE$25,3,0),Y$1)</f>
        <v>6</v>
      </c>
      <c r="Z6" s="183">
        <f>IFERROR(VLOOKUP(Q6,'Lookup DDs'!$AC$27:$AE$32,3,0),Z$1)</f>
        <v>5.666666666666667</v>
      </c>
      <c r="AA6" s="37">
        <f>IFERROR(VLOOKUP(R6,'Lookup DDs'!$AC$35:$AE$41,3,0),AA$1)</f>
        <v>0</v>
      </c>
      <c r="AB6" s="36">
        <f t="shared" si="1"/>
        <v>1</v>
      </c>
      <c r="AC6" s="38">
        <f t="shared" si="2"/>
        <v>0.94444444444444453</v>
      </c>
      <c r="AD6" s="38">
        <f t="shared" si="3"/>
        <v>0.90476190476190477</v>
      </c>
      <c r="AE6" s="188" t="str">
        <f>IF(D6=0,"",VLOOKUP(C6,'Lookup DBH'!B:C,2,0))</f>
        <v/>
      </c>
    </row>
    <row r="7" spans="1:31" ht="13">
      <c r="A7" s="282"/>
      <c r="B7" s="134" t="str">
        <f>IF(D7=0,"",AB7*AC7*AD7*AE7)</f>
        <v/>
      </c>
      <c r="C7" s="206">
        <f t="shared" si="4"/>
        <v>0</v>
      </c>
      <c r="D7" s="38">
        <f t="shared" si="5"/>
        <v>0</v>
      </c>
      <c r="E7" s="30"/>
      <c r="F7" s="30"/>
      <c r="G7" s="281"/>
      <c r="H7" s="31"/>
      <c r="I7" s="32">
        <f>IFERROR(VLOOKUP(H7,'Lookup DDs'!$C$3:$D$12,2,0),I$1)</f>
        <v>1</v>
      </c>
      <c r="J7" s="33"/>
      <c r="K7" s="34"/>
      <c r="L7" s="35"/>
      <c r="M7" s="142">
        <f t="shared" si="0"/>
        <v>0.90476190476190477</v>
      </c>
      <c r="N7" s="54"/>
      <c r="O7" s="34"/>
      <c r="P7" s="34"/>
      <c r="Q7" s="34"/>
      <c r="R7" s="35"/>
      <c r="S7" s="142">
        <f t="shared" si="6"/>
        <v>0.94444444444444453</v>
      </c>
      <c r="T7" s="36">
        <f>IFERROR(VLOOKUP(J7,'Lookup DDs'!I:J,2,0),T$1)</f>
        <v>24</v>
      </c>
      <c r="U7" s="20">
        <f>IFERROR(VLOOKUP(K7,'Lookup DDs'!O:P,2,0),U$1)</f>
        <v>28</v>
      </c>
      <c r="V7" s="20">
        <f>IFERROR(VLOOKUP(L7,'Lookup DDs'!T:U,2,0),V$1)</f>
        <v>24</v>
      </c>
      <c r="W7" s="36">
        <f>IFERROR(VLOOKUP(N7,'Lookup DDs'!$AC$3:$AE$8,3,0),W$1)</f>
        <v>5</v>
      </c>
      <c r="X7" s="20">
        <f>IFERROR(VLOOKUP(O7,'Lookup DDs'!$AC$11:$AE$16,3,0),X$1)</f>
        <v>6</v>
      </c>
      <c r="Y7" s="20">
        <f>IFERROR(VLOOKUP(P7,'Lookup DDs'!$AC$19:$AE$25,3,0),Y$1)</f>
        <v>6</v>
      </c>
      <c r="Z7" s="183">
        <f>IFERROR(VLOOKUP(Q7,'Lookup DDs'!$AC$27:$AE$32,3,0),Z$1)</f>
        <v>5.666666666666667</v>
      </c>
      <c r="AA7" s="37">
        <f>IFERROR(VLOOKUP(R7,'Lookup DDs'!$AC$35:$AE$41,3,0),AA$1)</f>
        <v>0</v>
      </c>
      <c r="AB7" s="36">
        <f t="shared" si="1"/>
        <v>1</v>
      </c>
      <c r="AC7" s="38">
        <f t="shared" si="2"/>
        <v>0.94444444444444453</v>
      </c>
      <c r="AD7" s="38">
        <f t="shared" si="3"/>
        <v>0.90476190476190477</v>
      </c>
      <c r="AE7" s="134" t="str">
        <f>IF(D7=0,"",VLOOKUP(C7,'Lookup DBH'!B:C,2,0))</f>
        <v/>
      </c>
    </row>
    <row r="8" spans="1:31">
      <c r="A8" s="54"/>
      <c r="B8" s="134"/>
      <c r="C8" s="206"/>
      <c r="D8" s="38"/>
      <c r="E8" s="30"/>
      <c r="F8" s="30"/>
      <c r="G8" s="30"/>
      <c r="H8" s="31"/>
      <c r="I8" s="32">
        <f>IFERROR(VLOOKUP(H8,'Lookup DDs'!$C$3:$D$12,2,0),I$1)</f>
        <v>1</v>
      </c>
      <c r="J8" s="33"/>
      <c r="K8" s="34"/>
      <c r="L8" s="35"/>
      <c r="M8" s="142">
        <f t="shared" si="0"/>
        <v>0.90476190476190477</v>
      </c>
      <c r="N8" s="54"/>
      <c r="O8" s="34"/>
      <c r="P8" s="34"/>
      <c r="Q8" s="34"/>
      <c r="R8" s="35"/>
      <c r="S8" s="142">
        <f t="shared" si="6"/>
        <v>0.94444444444444453</v>
      </c>
      <c r="T8" s="36">
        <f>IFERROR(VLOOKUP(J8,'Lookup DDs'!I:J,2,0),T$1)</f>
        <v>24</v>
      </c>
      <c r="U8" s="20">
        <f>IFERROR(VLOOKUP(K8,'Lookup DDs'!O:P,2,0),U$1)</f>
        <v>28</v>
      </c>
      <c r="V8" s="20">
        <f>IFERROR(VLOOKUP(L8,'Lookup DDs'!T:U,2,0),V$1)</f>
        <v>24</v>
      </c>
      <c r="W8" s="36">
        <f>IFERROR(VLOOKUP(N8,'Lookup DDs'!$AC$3:$AE$8,3,0),W$1)</f>
        <v>5</v>
      </c>
      <c r="X8" s="20">
        <f>IFERROR(VLOOKUP(O8,'Lookup DDs'!$AC$11:$AE$16,3,0),X$1)</f>
        <v>6</v>
      </c>
      <c r="Y8" s="20">
        <f>IFERROR(VLOOKUP(P8,'Lookup DDs'!$AC$19:$AE$25,3,0),Y$1)</f>
        <v>6</v>
      </c>
      <c r="Z8" s="183">
        <f>IFERROR(VLOOKUP(Q8,'Lookup DDs'!$AC$27:$AE$32,3,0),Z$1)</f>
        <v>5.666666666666667</v>
      </c>
      <c r="AA8" s="37">
        <f>IFERROR(VLOOKUP(R8,'Lookup DDs'!$AC$35:$AE$41,3,0),AA$1)</f>
        <v>0</v>
      </c>
      <c r="AB8" s="36">
        <f t="shared" si="1"/>
        <v>1</v>
      </c>
      <c r="AC8" s="38">
        <f t="shared" si="2"/>
        <v>0.94444444444444453</v>
      </c>
      <c r="AD8" s="38">
        <f t="shared" si="3"/>
        <v>0.90476190476190477</v>
      </c>
      <c r="AE8" s="134" t="str">
        <f>IF(D8=0,"",VLOOKUP(C8,'Lookup DBH'!B:C,2,0))</f>
        <v/>
      </c>
    </row>
    <row r="9" spans="1:31">
      <c r="A9" s="54"/>
      <c r="B9" s="134" t="str">
        <f>IF(D9=0,"",AB9*AC9*AD9*AE9)</f>
        <v/>
      </c>
      <c r="C9" s="206">
        <f t="shared" si="4"/>
        <v>0</v>
      </c>
      <c r="D9" s="38">
        <f t="shared" si="5"/>
        <v>0</v>
      </c>
      <c r="E9" s="30"/>
      <c r="F9" s="30"/>
      <c r="G9" s="30"/>
      <c r="H9" s="31"/>
      <c r="I9" s="32">
        <f>IFERROR(VLOOKUP(H9,'Lookup DDs'!$C$3:$D$12,2,0),I$1)</f>
        <v>1</v>
      </c>
      <c r="J9" s="33"/>
      <c r="K9" s="34"/>
      <c r="L9" s="35"/>
      <c r="M9" s="142">
        <f t="shared" si="0"/>
        <v>0.90476190476190477</v>
      </c>
      <c r="N9" s="54"/>
      <c r="O9" s="34"/>
      <c r="P9" s="34"/>
      <c r="Q9" s="34"/>
      <c r="R9" s="35"/>
      <c r="S9" s="142">
        <f t="shared" si="6"/>
        <v>0.94444444444444453</v>
      </c>
      <c r="T9" s="36">
        <f>IFERROR(VLOOKUP(J9,'Lookup DDs'!I:J,2,0),T$1)</f>
        <v>24</v>
      </c>
      <c r="U9" s="20">
        <f>IFERROR(VLOOKUP(K9,'Lookup DDs'!O:P,2,0),U$1)</f>
        <v>28</v>
      </c>
      <c r="V9" s="20">
        <f>IFERROR(VLOOKUP(L9,'Lookup DDs'!T:U,2,0),V$1)</f>
        <v>24</v>
      </c>
      <c r="W9" s="36">
        <f>IFERROR(VLOOKUP(N9,'Lookup DDs'!$AC$3:$AE$8,3,0),W$1)</f>
        <v>5</v>
      </c>
      <c r="X9" s="20">
        <f>IFERROR(VLOOKUP(O9,'Lookup DDs'!$AC$11:$AE$16,3,0),X$1)</f>
        <v>6</v>
      </c>
      <c r="Y9" s="20">
        <f>IFERROR(VLOOKUP(P9,'Lookup DDs'!$AC$19:$AE$25,3,0),Y$1)</f>
        <v>6</v>
      </c>
      <c r="Z9" s="183">
        <f>IFERROR(VLOOKUP(Q9,'Lookup DDs'!$AC$27:$AE$32,3,0),Z$1)</f>
        <v>5.666666666666667</v>
      </c>
      <c r="AA9" s="37">
        <f>IFERROR(VLOOKUP(R9,'Lookup DDs'!$AC$35:$AE$41,3,0),AA$1)</f>
        <v>0</v>
      </c>
      <c r="AB9" s="36">
        <f t="shared" si="1"/>
        <v>1</v>
      </c>
      <c r="AC9" s="38">
        <f t="shared" si="2"/>
        <v>0.94444444444444453</v>
      </c>
      <c r="AD9" s="38">
        <f t="shared" si="3"/>
        <v>0.90476190476190477</v>
      </c>
      <c r="AE9" s="134" t="str">
        <f>IF(D9=0,"",VLOOKUP(C9,'Lookup DBH'!B:C,2,0))</f>
        <v/>
      </c>
    </row>
    <row r="10" spans="1:31">
      <c r="A10" s="54"/>
      <c r="B10" s="134" t="str">
        <f>IF(D10=0,"",AB10*AC10*AD10*AE10)</f>
        <v/>
      </c>
      <c r="C10" s="206">
        <f t="shared" si="4"/>
        <v>0</v>
      </c>
      <c r="D10" s="38">
        <f t="shared" si="5"/>
        <v>0</v>
      </c>
      <c r="E10" s="30"/>
      <c r="F10" s="30"/>
      <c r="G10" s="30"/>
      <c r="H10" s="31"/>
      <c r="I10" s="32">
        <f>IFERROR(VLOOKUP(H10,'Lookup DDs'!$C$3:$D$12,2,0),I$1)</f>
        <v>1</v>
      </c>
      <c r="J10" s="33"/>
      <c r="K10" s="34"/>
      <c r="L10" s="35"/>
      <c r="M10" s="142">
        <f t="shared" si="0"/>
        <v>0.90476190476190477</v>
      </c>
      <c r="N10" s="54"/>
      <c r="O10" s="34"/>
      <c r="P10" s="34"/>
      <c r="Q10" s="34"/>
      <c r="R10" s="35"/>
      <c r="S10" s="142">
        <f t="shared" si="6"/>
        <v>0.94444444444444453</v>
      </c>
      <c r="T10" s="36">
        <f>IFERROR(VLOOKUP(J10,'Lookup DDs'!I:J,2,0),T$1)</f>
        <v>24</v>
      </c>
      <c r="U10" s="20">
        <f>IFERROR(VLOOKUP(K10,'Lookup DDs'!O:P,2,0),U$1)</f>
        <v>28</v>
      </c>
      <c r="V10" s="20">
        <f>IFERROR(VLOOKUP(L10,'Lookup DDs'!T:U,2,0),V$1)</f>
        <v>24</v>
      </c>
      <c r="W10" s="36">
        <f>IFERROR(VLOOKUP(N10,'Lookup DDs'!$AC$3:$AE$8,3,0),W$1)</f>
        <v>5</v>
      </c>
      <c r="X10" s="20">
        <f>IFERROR(VLOOKUP(O10,'Lookup DDs'!$AC$11:$AE$16,3,0),X$1)</f>
        <v>6</v>
      </c>
      <c r="Y10" s="20">
        <f>IFERROR(VLOOKUP(P10,'Lookup DDs'!$AC$19:$AE$25,3,0),Y$1)</f>
        <v>6</v>
      </c>
      <c r="Z10" s="183">
        <f>IFERROR(VLOOKUP(Q10,'Lookup DDs'!$AC$27:$AE$32,3,0),Z$1)</f>
        <v>5.666666666666667</v>
      </c>
      <c r="AA10" s="37">
        <f>IFERROR(VLOOKUP(R10,'Lookup DDs'!$AC$35:$AE$41,3,0),AA$1)</f>
        <v>0</v>
      </c>
      <c r="AB10" s="36">
        <f t="shared" si="1"/>
        <v>1</v>
      </c>
      <c r="AC10" s="38">
        <f t="shared" si="2"/>
        <v>0.94444444444444453</v>
      </c>
      <c r="AD10" s="38">
        <f t="shared" si="3"/>
        <v>0.90476190476190477</v>
      </c>
      <c r="AE10" s="134" t="str">
        <f>IF(D10=0,"",VLOOKUP(C10,'Lookup DBH'!B:C,2,0))</f>
        <v/>
      </c>
    </row>
    <row r="11" spans="1:31" ht="13" thickBot="1">
      <c r="A11" s="97"/>
      <c r="B11" s="135" t="str">
        <f>IF(D11=0,"",AB11*AC11*AD11*AE11)</f>
        <v/>
      </c>
      <c r="C11" s="207">
        <f t="shared" si="4"/>
        <v>0</v>
      </c>
      <c r="D11" s="104">
        <f>IF(E11="", (PI()*F11/2*G11/2), (PI()*POWER((E11/2),2)))</f>
        <v>0</v>
      </c>
      <c r="E11" s="94"/>
      <c r="F11" s="94"/>
      <c r="G11" s="94"/>
      <c r="H11" s="95"/>
      <c r="I11" s="96">
        <f>IFERROR(VLOOKUP(H11,'Lookup DDs'!$C$3:$D$12,2,0),I$1)</f>
        <v>1</v>
      </c>
      <c r="J11" s="100"/>
      <c r="K11" s="98"/>
      <c r="L11" s="99"/>
      <c r="M11" s="143">
        <f t="shared" si="0"/>
        <v>0.90476190476190477</v>
      </c>
      <c r="N11" s="97"/>
      <c r="O11" s="98"/>
      <c r="P11" s="98"/>
      <c r="Q11" s="98"/>
      <c r="R11" s="99"/>
      <c r="S11" s="143">
        <f t="shared" si="6"/>
        <v>0.94444444444444453</v>
      </c>
      <c r="T11" s="101">
        <f>IFERROR(VLOOKUP(J11,'Lookup DDs'!I:J,2,0),T$1)</f>
        <v>24</v>
      </c>
      <c r="U11" s="102">
        <f>IFERROR(VLOOKUP(K11,'Lookup DDs'!O:P,2,0),U$1)</f>
        <v>28</v>
      </c>
      <c r="V11" s="102">
        <f>IFERROR(VLOOKUP(L11,'Lookup DDs'!T:U,2,0),V$1)</f>
        <v>24</v>
      </c>
      <c r="W11" s="101">
        <f>IFERROR(VLOOKUP(N11,'Lookup DDs'!$AC$3:$AE$8,3,0),W$1)</f>
        <v>5</v>
      </c>
      <c r="X11" s="102">
        <f>IFERROR(VLOOKUP(O11,'Lookup DDs'!$AC$11:$AE$16,3,0),X$1)</f>
        <v>6</v>
      </c>
      <c r="Y11" s="102">
        <f>IFERROR(VLOOKUP(P11,'Lookup DDs'!$AC$19:$AE$25,3,0),Y$1)</f>
        <v>6</v>
      </c>
      <c r="Z11" s="184">
        <f>IFERROR(VLOOKUP(Q11,'Lookup DDs'!$AC$27:$AE$32,3,0),Z$1)</f>
        <v>5.666666666666667</v>
      </c>
      <c r="AA11" s="103">
        <f>IFERROR(VLOOKUP(R11,'Lookup DDs'!$AC$35:$AE$41,3,0),AA$1)</f>
        <v>0</v>
      </c>
      <c r="AB11" s="101">
        <f t="shared" si="1"/>
        <v>1</v>
      </c>
      <c r="AC11" s="104">
        <f t="shared" si="2"/>
        <v>0.94444444444444453</v>
      </c>
      <c r="AD11" s="104">
        <f t="shared" si="3"/>
        <v>0.90476190476190477</v>
      </c>
      <c r="AE11" s="135" t="str">
        <f>IF(D11=0,"",VLOOKUP(C11,'Lookup DBH'!B:C,2,0))</f>
        <v/>
      </c>
    </row>
    <row r="13" spans="1:31">
      <c r="B13" s="91"/>
      <c r="AE13" s="205"/>
    </row>
    <row r="14" spans="1:31">
      <c r="AE14" s="205"/>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81E86FB6-E7BB-47E8-BA43-E6B22EA4BB60}">
          <x14:formula1>
            <xm:f>'Lookup DDs'!$O$3:$O$21</xm:f>
          </x14:formula1>
          <xm:sqref>K5:K11</xm:sqref>
        </x14:dataValidation>
        <x14:dataValidation type="list" allowBlank="1" showInputMessage="1" showErrorMessage="1" xr:uid="{3853A13E-5C1C-452E-A68C-F58058D1514B}">
          <x14:formula1>
            <xm:f>'Lookup DDs'!$I$3:$I$28</xm:f>
          </x14:formula1>
          <xm:sqref>J5:J11</xm:sqref>
        </x14:dataValidation>
        <x14:dataValidation type="list" allowBlank="1" showInputMessage="1" showErrorMessage="1" xr:uid="{75CFAA86-AE47-446E-B8C2-9B1F8E5924FA}">
          <x14:formula1>
            <xm:f>'Lookup DDs'!$T$3:$T$34</xm:f>
          </x14:formula1>
          <xm:sqref>L5:L11</xm:sqref>
        </x14:dataValidation>
        <x14:dataValidation type="list" allowBlank="1" showInputMessage="1" showErrorMessage="1" xr:uid="{5E6597A3-4962-42B3-8B13-006E5656CEDE}">
          <x14:formula1>
            <xm:f>'Lookup DDs'!$C$3:$C$12</xm:f>
          </x14:formula1>
          <xm:sqref>H5:H11</xm:sqref>
        </x14:dataValidation>
        <x14:dataValidation type="list" allowBlank="1" showInputMessage="1" showErrorMessage="1" xr:uid="{5C98B555-3A35-4A18-93E0-60459CAA6BDA}">
          <x14:formula1>
            <xm:f>'Lookup DDs'!$AC$19:$AC$24</xm:f>
          </x14:formula1>
          <xm:sqref>P5:P11</xm:sqref>
        </x14:dataValidation>
        <x14:dataValidation type="list" allowBlank="1" showInputMessage="1" showErrorMessage="1" xr:uid="{90E82610-91AD-487E-8F56-C4021F71541F}">
          <x14:formula1>
            <xm:f>'Lookup DDs'!$AC$27:$AC$32</xm:f>
          </x14:formula1>
          <xm:sqref>Q5:Q11</xm:sqref>
        </x14:dataValidation>
        <x14:dataValidation type="list" allowBlank="1" showInputMessage="1" showErrorMessage="1" xr:uid="{35A93131-A087-4899-A0B5-09518625B9C2}">
          <x14:formula1>
            <xm:f>'Lookup DDs'!$AC$35:$AC$41</xm:f>
          </x14:formula1>
          <xm:sqref>R5:R11</xm:sqref>
        </x14:dataValidation>
        <x14:dataValidation type="list" allowBlank="1" showInputMessage="1" showErrorMessage="1" xr:uid="{9759F750-9540-4DD8-960E-F1EAAA2EAD35}">
          <x14:formula1>
            <xm:f>'Lookup DDs'!$AC$3:$AC$8</xm:f>
          </x14:formula1>
          <xm:sqref>N5:N11</xm:sqref>
        </x14:dataValidation>
        <x14:dataValidation type="list" allowBlank="1" showInputMessage="1" showErrorMessage="1" xr:uid="{7EDD2891-E6BF-40FF-9613-1059DDA6B7BE}">
          <x14:formula1>
            <xm:f>'Lookup DDs'!$AC$11:$AC$16</xm:f>
          </x14:formula1>
          <xm:sqref>O5:O11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BBACB-3EE5-4E77-B0DC-776B34D06588}">
  <dimension ref="A1:X15"/>
  <sheetViews>
    <sheetView workbookViewId="0">
      <pane xSplit="4" ySplit="4" topLeftCell="E5" activePane="bottomRight" state="frozen"/>
      <selection pane="topRight" activeCell="D1" sqref="D1"/>
      <selection pane="bottomLeft" activeCell="A5" sqref="A5"/>
      <selection pane="bottomRight" activeCell="I19" sqref="I19"/>
    </sheetView>
  </sheetViews>
  <sheetFormatPr defaultColWidth="9.1796875" defaultRowHeight="12.5" outlineLevelCol="1"/>
  <cols>
    <col min="1" max="1" width="15.54296875" style="20" customWidth="1"/>
    <col min="2" max="2" width="15.453125" style="20" bestFit="1" customWidth="1"/>
    <col min="3" max="4" width="9.7265625" style="13" customWidth="1"/>
    <col min="5" max="5" width="13.453125" style="20" customWidth="1"/>
    <col min="6" max="6" width="9.453125" style="20" customWidth="1"/>
    <col min="7" max="7" width="18.26953125" style="20" bestFit="1" customWidth="1"/>
    <col min="8" max="8" width="8.81640625" style="13" customWidth="1"/>
    <col min="9" max="9" width="11.81640625" style="20" customWidth="1"/>
    <col min="10" max="10" width="18" style="20" customWidth="1"/>
    <col min="11" max="11" width="19" style="20" customWidth="1"/>
    <col min="12" max="12" width="9.1796875" style="20" hidden="1" customWidth="1"/>
    <col min="13" max="13" width="13.54296875" style="20" customWidth="1"/>
    <col min="14" max="14" width="8.7265625" style="20" customWidth="1"/>
    <col min="15" max="15" width="9" style="20" customWidth="1" outlineLevel="1"/>
    <col min="16" max="16" width="10.1796875" style="20" customWidth="1" outlineLevel="1"/>
    <col min="17" max="17" width="11" style="20" customWidth="1" outlineLevel="1"/>
    <col min="18" max="18" width="11.1796875" style="20" customWidth="1" outlineLevel="1"/>
    <col min="19" max="19" width="8.1796875" style="20" customWidth="1" outlineLevel="1"/>
    <col min="20" max="20" width="9" style="20" customWidth="1" outlineLevel="1"/>
    <col min="21" max="23" width="8.1796875" style="20" customWidth="1" outlineLevel="1"/>
    <col min="24" max="24" width="16" style="20" customWidth="1" outlineLevel="1" collapsed="1"/>
    <col min="25" max="16384" width="9.1796875" style="20"/>
  </cols>
  <sheetData>
    <row r="1" spans="1:24" ht="22.5" customHeight="1" thickBot="1">
      <c r="A1" s="27" t="s">
        <v>40</v>
      </c>
      <c r="E1" s="69" t="s">
        <v>1</v>
      </c>
      <c r="F1" s="70">
        <v>1</v>
      </c>
      <c r="H1" s="146"/>
      <c r="N1" s="69" t="s">
        <v>2</v>
      </c>
      <c r="O1" s="70">
        <v>0.9</v>
      </c>
      <c r="P1" s="66">
        <v>5</v>
      </c>
      <c r="Q1" s="67">
        <v>6</v>
      </c>
      <c r="R1" s="67">
        <v>6</v>
      </c>
      <c r="S1" s="185">
        <f>AVERAGE(P1:R1)</f>
        <v>5.666666666666667</v>
      </c>
      <c r="T1" s="68">
        <v>0</v>
      </c>
      <c r="U1" s="20">
        <f>F1</f>
        <v>1</v>
      </c>
      <c r="V1" s="55">
        <f>SUM(P1:T1)/24</f>
        <v>0.94444444444444453</v>
      </c>
      <c r="W1" s="56">
        <f>O1</f>
        <v>0.9</v>
      </c>
    </row>
    <row r="2" spans="1:24" ht="50.5" thickBot="1">
      <c r="A2" s="246" t="s">
        <v>314</v>
      </c>
      <c r="B2" s="131" t="s">
        <v>3</v>
      </c>
      <c r="G2" s="27" t="s">
        <v>4</v>
      </c>
      <c r="O2" s="306"/>
      <c r="P2" s="60" t="s">
        <v>5</v>
      </c>
      <c r="Q2" s="61"/>
      <c r="R2" s="61"/>
      <c r="S2" s="61"/>
      <c r="T2" s="61"/>
      <c r="U2" s="63" t="s">
        <v>6</v>
      </c>
      <c r="V2" s="64"/>
      <c r="W2" s="65"/>
    </row>
    <row r="3" spans="1:24" ht="13.5" thickBot="1">
      <c r="A3" s="187"/>
      <c r="B3" s="209">
        <f>'Lookup DBH'!B2</f>
        <v>17.77</v>
      </c>
      <c r="C3" s="29"/>
      <c r="D3" s="29" t="s">
        <v>295</v>
      </c>
      <c r="E3" s="22" t="s">
        <v>9</v>
      </c>
      <c r="F3" s="141"/>
      <c r="G3" s="21" t="s">
        <v>41</v>
      </c>
      <c r="H3" s="172"/>
      <c r="I3" s="41" t="s">
        <v>10</v>
      </c>
      <c r="J3" s="25"/>
      <c r="K3" s="23"/>
      <c r="L3" s="25"/>
      <c r="M3" s="25"/>
      <c r="N3" s="26"/>
      <c r="O3" s="57" t="s">
        <v>42</v>
      </c>
      <c r="P3" s="45" t="s">
        <v>12</v>
      </c>
      <c r="Q3" s="46"/>
      <c r="R3" s="46"/>
      <c r="S3" s="46"/>
      <c r="T3" s="47"/>
      <c r="U3" s="51" t="s">
        <v>14</v>
      </c>
      <c r="V3" s="52"/>
      <c r="W3" s="53"/>
      <c r="X3" s="131" t="s">
        <v>15</v>
      </c>
    </row>
    <row r="4" spans="1:24" s="13" customFormat="1" ht="29.5" customHeight="1" thickBot="1">
      <c r="A4" s="28" t="s">
        <v>16</v>
      </c>
      <c r="B4" s="92" t="s">
        <v>294</v>
      </c>
      <c r="C4" s="92" t="s">
        <v>288</v>
      </c>
      <c r="D4" s="14" t="s">
        <v>230</v>
      </c>
      <c r="E4" s="92" t="s">
        <v>18</v>
      </c>
      <c r="F4" s="92" t="s">
        <v>18</v>
      </c>
      <c r="G4" s="88" t="s">
        <v>43</v>
      </c>
      <c r="H4" s="160"/>
      <c r="I4" s="19" t="s">
        <v>24</v>
      </c>
      <c r="J4" s="14" t="s">
        <v>25</v>
      </c>
      <c r="K4" s="14" t="s">
        <v>26</v>
      </c>
      <c r="L4" s="14" t="s">
        <v>206</v>
      </c>
      <c r="M4" s="15" t="s">
        <v>27</v>
      </c>
      <c r="N4" s="43"/>
      <c r="O4" s="92" t="s">
        <v>44</v>
      </c>
      <c r="P4" s="19" t="s">
        <v>19</v>
      </c>
      <c r="Q4" s="14" t="s">
        <v>38</v>
      </c>
      <c r="R4" s="14" t="s">
        <v>20</v>
      </c>
      <c r="S4" s="14" t="s">
        <v>215</v>
      </c>
      <c r="T4" s="15" t="s">
        <v>27</v>
      </c>
      <c r="U4" s="42" t="s">
        <v>31</v>
      </c>
      <c r="V4" s="43" t="s">
        <v>12</v>
      </c>
      <c r="W4" s="44" t="s">
        <v>42</v>
      </c>
      <c r="X4" s="130" t="s">
        <v>7</v>
      </c>
    </row>
    <row r="5" spans="1:24" ht="13.5" thickBot="1">
      <c r="A5" s="282" t="s">
        <v>287</v>
      </c>
      <c r="B5" s="134">
        <f t="shared" ref="B5" si="0">X5*V5*W5*U5</f>
        <v>57310.101767259701</v>
      </c>
      <c r="C5" s="239">
        <f>INT(D5)</f>
        <v>60</v>
      </c>
      <c r="D5" s="30">
        <v>60</v>
      </c>
      <c r="E5" s="31"/>
      <c r="F5" s="32">
        <f>IFERROR(VLOOKUP(E5,'Lookup DDs'!$C$3:$D$12,2,0),F$1)</f>
        <v>1</v>
      </c>
      <c r="G5" s="35"/>
      <c r="H5" s="142">
        <f t="shared" ref="H5:H13" si="1">W5</f>
        <v>0.9</v>
      </c>
      <c r="I5" s="54"/>
      <c r="J5" s="34"/>
      <c r="K5" s="34"/>
      <c r="L5" s="216"/>
      <c r="M5" s="35"/>
      <c r="N5" s="144">
        <f>V5</f>
        <v>0.94444444444444453</v>
      </c>
      <c r="O5" s="155">
        <f>IFERROR(VLOOKUP(G5,'Lookup DDs'!Y:Z,2,0),O$1)</f>
        <v>0.9</v>
      </c>
      <c r="P5" s="24">
        <f>IFERROR(VLOOKUP(E5,'Lookup DDs'!$AC$3:$AE$8,3,0),P$1)</f>
        <v>5</v>
      </c>
      <c r="Q5" s="25">
        <f>IFERROR(VLOOKUP(J5,'Lookup DDs'!$AC$11:$AE$16,3,0),Q$1)</f>
        <v>6</v>
      </c>
      <c r="R5" s="25">
        <f>IFERROR(VLOOKUP(K5,'Lookup DDs'!$AC$19:$AE$25,3,0),R$1)</f>
        <v>6</v>
      </c>
      <c r="S5" s="182">
        <f>IFERROR(VLOOKUP(L5,'Lookup DDs'!$AC$27:$AE$32,3,0),S$1)</f>
        <v>5.666666666666667</v>
      </c>
      <c r="T5" s="26">
        <f>IFERROR(VLOOKUP(M5,'Lookup DDs'!$AC$35:$AE$41,3,0),T$1)</f>
        <v>0</v>
      </c>
      <c r="U5" s="24">
        <f t="shared" ref="U5:U13" si="2">F5</f>
        <v>1</v>
      </c>
      <c r="V5" s="55">
        <f>SUM(P5:T5)/24</f>
        <v>0.94444444444444453</v>
      </c>
      <c r="W5" s="56">
        <f t="shared" ref="W5:W13" si="3">O5</f>
        <v>0.9</v>
      </c>
      <c r="X5" s="189">
        <f>IF(D5=0,"",VLOOKUP(C5,'Lookup DBH'!B:C,2,0))</f>
        <v>67423.649137952583</v>
      </c>
    </row>
    <row r="6" spans="1:24" ht="13">
      <c r="A6" s="282"/>
      <c r="B6" s="134" t="str">
        <f t="shared" ref="B6:B13" si="4">IF(D6=0,"",X6*V6*W6*U6)</f>
        <v/>
      </c>
      <c r="C6" s="239">
        <f t="shared" ref="C6:C13" si="5">INT(D6)</f>
        <v>0</v>
      </c>
      <c r="D6" s="30"/>
      <c r="E6" s="31"/>
      <c r="F6" s="32">
        <f>IFERROR(VLOOKUP(E6,'Lookup DDs'!$C$3:$D$12,2,0),F$1)</f>
        <v>1</v>
      </c>
      <c r="G6" s="35"/>
      <c r="H6" s="144">
        <f t="shared" si="1"/>
        <v>0.9</v>
      </c>
      <c r="I6" s="54"/>
      <c r="J6" s="34"/>
      <c r="K6" s="34"/>
      <c r="L6" s="216"/>
      <c r="M6" s="35"/>
      <c r="N6" s="145">
        <f t="shared" ref="N6:N13" si="6">V6</f>
        <v>0.94444444444444453</v>
      </c>
      <c r="O6" s="32">
        <f>IFERROR(VLOOKUP(G6,'Lookup DDs'!Y:Z,2,0),O$1)</f>
        <v>0.9</v>
      </c>
      <c r="P6" s="36">
        <f>IFERROR(VLOOKUP(E6,'Lookup DDs'!$AC$3:$AE$8,3,0),P$1)</f>
        <v>5</v>
      </c>
      <c r="Q6" s="20">
        <f>IFERROR(VLOOKUP(J6,'Lookup DDs'!$AC$11:$AE$16,3,0),Q$1)</f>
        <v>6</v>
      </c>
      <c r="R6" s="20">
        <f>IFERROR(VLOOKUP(K6,'Lookup DDs'!$AC$19:$AE$25,3,0),R$1)</f>
        <v>6</v>
      </c>
      <c r="S6" s="183">
        <f>IFERROR(VLOOKUP(L6,'Lookup DDs'!$AC$27:$AE$32,3,0),S$1)</f>
        <v>5.666666666666667</v>
      </c>
      <c r="T6" s="37">
        <f>IFERROR(VLOOKUP(M6,'Lookup DDs'!$AC$35:$AE$41,3,0),T$1)</f>
        <v>0</v>
      </c>
      <c r="U6" s="36">
        <f t="shared" si="2"/>
        <v>1</v>
      </c>
      <c r="V6" s="38">
        <f>SUM(P6:T6)/24</f>
        <v>0.94444444444444453</v>
      </c>
      <c r="W6" s="39">
        <f t="shared" si="3"/>
        <v>0.9</v>
      </c>
      <c r="X6" s="134" t="str">
        <f>IF(D6=0,"",VLOOKUP(C6,'Lookup DBH'!B:C,2,0))</f>
        <v/>
      </c>
    </row>
    <row r="7" spans="1:24" ht="13">
      <c r="A7" s="282"/>
      <c r="B7" s="134" t="str">
        <f t="shared" si="4"/>
        <v/>
      </c>
      <c r="C7" s="239">
        <f t="shared" si="5"/>
        <v>0</v>
      </c>
      <c r="D7" s="30"/>
      <c r="E7" s="31"/>
      <c r="F7" s="32">
        <f>IFERROR(VLOOKUP(E7,'Lookup DDs'!$C$3:$D$12,2,0),F$1)</f>
        <v>1</v>
      </c>
      <c r="G7" s="35"/>
      <c r="H7" s="145">
        <f t="shared" si="1"/>
        <v>0.9</v>
      </c>
      <c r="I7" s="54"/>
      <c r="J7" s="34"/>
      <c r="K7" s="34"/>
      <c r="L7" s="216"/>
      <c r="M7" s="35"/>
      <c r="N7" s="145">
        <f t="shared" si="6"/>
        <v>0.94444444444444453</v>
      </c>
      <c r="O7" s="32">
        <f>IFERROR(VLOOKUP(G7,'Lookup DDs'!Y:Z,2,0),O$1)</f>
        <v>0.9</v>
      </c>
      <c r="P7" s="36">
        <f>IFERROR(VLOOKUP(E7,'Lookup DDs'!$AC$3:$AE$8,3,0),P$1)</f>
        <v>5</v>
      </c>
      <c r="Q7" s="20">
        <f>IFERROR(VLOOKUP(J7,'Lookup DDs'!$AC$11:$AE$16,3,0),Q$1)</f>
        <v>6</v>
      </c>
      <c r="R7" s="20">
        <f>IFERROR(VLOOKUP(K7,'Lookup DDs'!$AC$19:$AE$25,3,0),R$1)</f>
        <v>6</v>
      </c>
      <c r="S7" s="183">
        <f>IFERROR(VLOOKUP(L7,'Lookup DDs'!$AC$27:$AE$32,3,0),S$1)</f>
        <v>5.666666666666667</v>
      </c>
      <c r="T7" s="37">
        <f>IFERROR(VLOOKUP(M7,'Lookup DDs'!$AC$35:$AE$41,3,0),T$1)</f>
        <v>0</v>
      </c>
      <c r="U7" s="36">
        <f t="shared" si="2"/>
        <v>1</v>
      </c>
      <c r="V7" s="38">
        <f>SUM(P7:T7)/24</f>
        <v>0.94444444444444453</v>
      </c>
      <c r="W7" s="39">
        <f t="shared" si="3"/>
        <v>0.9</v>
      </c>
      <c r="X7" s="134" t="str">
        <f>IF(D7=0,"",VLOOKUP(C7,'Lookup DBH'!B:C,2,0))</f>
        <v/>
      </c>
    </row>
    <row r="8" spans="1:24" ht="13">
      <c r="A8" s="282"/>
      <c r="B8" s="234" t="str">
        <f t="shared" si="4"/>
        <v/>
      </c>
      <c r="C8" s="239">
        <f t="shared" si="5"/>
        <v>0</v>
      </c>
      <c r="D8" s="30"/>
      <c r="E8" s="31"/>
      <c r="F8" s="32">
        <f>IFERROR(VLOOKUP(E8,'Lookup DDs'!$C$3:$D$12,2,0),F$1)</f>
        <v>1</v>
      </c>
      <c r="G8" s="35"/>
      <c r="H8" s="145">
        <f t="shared" si="1"/>
        <v>0.9</v>
      </c>
      <c r="I8" s="54"/>
      <c r="J8" s="34"/>
      <c r="K8" s="34"/>
      <c r="L8" s="216"/>
      <c r="M8" s="35"/>
      <c r="N8" s="145">
        <f t="shared" si="6"/>
        <v>0.94444444444444453</v>
      </c>
      <c r="O8" s="32">
        <f>IFERROR(VLOOKUP(G8,'Lookup DDs'!Y:Z,2,0),O$1)</f>
        <v>0.9</v>
      </c>
      <c r="P8" s="36">
        <f>IFERROR(VLOOKUP(E8,'Lookup DDs'!$AC$3:$AE$8,3,0),P$1)</f>
        <v>5</v>
      </c>
      <c r="Q8" s="20">
        <f>IFERROR(VLOOKUP(J8,'Lookup DDs'!$AC$11:$AE$16,3,0),Q$1)</f>
        <v>6</v>
      </c>
      <c r="R8" s="20">
        <f>IFERROR(VLOOKUP(K8,'Lookup DDs'!$AC$19:$AE$25,3,0),R$1)</f>
        <v>6</v>
      </c>
      <c r="S8" s="183">
        <f>IFERROR(VLOOKUP(L8,'Lookup DDs'!$AC$27:$AE$32,3,0),S$1)</f>
        <v>5.666666666666667</v>
      </c>
      <c r="T8" s="37">
        <f>IFERROR(VLOOKUP(M8,'Lookup DDs'!$AC$35:$AE$41,3,0),T$1)</f>
        <v>0</v>
      </c>
      <c r="U8" s="36">
        <f t="shared" si="2"/>
        <v>1</v>
      </c>
      <c r="V8" s="38">
        <f>SUM(P8:T8)/24</f>
        <v>0.94444444444444453</v>
      </c>
      <c r="W8" s="39">
        <f t="shared" si="3"/>
        <v>0.9</v>
      </c>
      <c r="X8" s="134" t="str">
        <f>IF(D8=0,"",VLOOKUP(C8,'Lookup DBH'!B:C,2,0))</f>
        <v/>
      </c>
    </row>
    <row r="9" spans="1:24" ht="13">
      <c r="A9" s="282"/>
      <c r="B9" s="134" t="str">
        <f t="shared" si="4"/>
        <v/>
      </c>
      <c r="C9" s="239">
        <f t="shared" si="5"/>
        <v>0</v>
      </c>
      <c r="D9" s="30"/>
      <c r="E9" s="31"/>
      <c r="F9" s="32">
        <f>IFERROR(VLOOKUP(E9,'Lookup DDs'!$C$3:$D$12,2,0),F$1)</f>
        <v>1</v>
      </c>
      <c r="G9" s="35"/>
      <c r="H9" s="145">
        <f t="shared" si="1"/>
        <v>0.9</v>
      </c>
      <c r="I9" s="54"/>
      <c r="J9" s="34"/>
      <c r="K9" s="34"/>
      <c r="L9" s="216"/>
      <c r="M9" s="35"/>
      <c r="N9" s="145">
        <f t="shared" si="6"/>
        <v>0.94444444444444453</v>
      </c>
      <c r="O9" s="32">
        <f>IFERROR(VLOOKUP(G9,'Lookup DDs'!Y:Z,2,0),O$1)</f>
        <v>0.9</v>
      </c>
      <c r="P9" s="36">
        <f>IFERROR(VLOOKUP(E9,'Lookup DDs'!$AC$3:$AE$8,3,0),P$1)</f>
        <v>5</v>
      </c>
      <c r="Q9" s="20">
        <f>IFERROR(VLOOKUP(J9,'Lookup DDs'!$AC$11:$AE$16,3,0),Q$1)</f>
        <v>6</v>
      </c>
      <c r="R9" s="20">
        <f>IFERROR(VLOOKUP(K9,'Lookup DDs'!$AC$19:$AE$25,3,0),R$1)</f>
        <v>6</v>
      </c>
      <c r="S9" s="183">
        <f>IFERROR(VLOOKUP(L9,'Lookup DDs'!$AC$27:$AE$32,3,0),S$1)</f>
        <v>5.666666666666667</v>
      </c>
      <c r="T9" s="37">
        <f>IFERROR(VLOOKUP(M9,'Lookup DDs'!$AC$35:$AE$41,3,0),T$1)</f>
        <v>0</v>
      </c>
      <c r="U9" s="36">
        <f t="shared" si="2"/>
        <v>1</v>
      </c>
      <c r="V9" s="38">
        <f>SUM(P9:T9)/24</f>
        <v>0.94444444444444453</v>
      </c>
      <c r="W9" s="39">
        <f t="shared" si="3"/>
        <v>0.9</v>
      </c>
      <c r="X9" s="134" t="str">
        <f>IF(D9=0,"",VLOOKUP(C9,'Lookup DBH'!B:C,2,0))</f>
        <v/>
      </c>
    </row>
    <row r="10" spans="1:24" ht="13">
      <c r="A10" s="282"/>
      <c r="B10" s="134" t="str">
        <f t="shared" si="4"/>
        <v/>
      </c>
      <c r="C10" s="239">
        <f t="shared" si="5"/>
        <v>0</v>
      </c>
      <c r="D10" s="30"/>
      <c r="E10" s="31"/>
      <c r="F10" s="32">
        <f>IFERROR(VLOOKUP(E10,'Lookup DDs'!$C$3:$D$12,2,0),F$1)</f>
        <v>1</v>
      </c>
      <c r="G10" s="35"/>
      <c r="H10" s="145">
        <f t="shared" si="1"/>
        <v>0.9</v>
      </c>
      <c r="I10" s="54"/>
      <c r="J10" s="34"/>
      <c r="K10" s="34"/>
      <c r="L10" s="216"/>
      <c r="M10" s="35"/>
      <c r="N10" s="145">
        <f t="shared" ref="N10:N11" si="7">V10</f>
        <v>0.94444444444444453</v>
      </c>
      <c r="O10" s="32">
        <f>IFERROR(VLOOKUP(G10,'Lookup DDs'!Y:Z,2,0),O$1)</f>
        <v>0.9</v>
      </c>
      <c r="P10" s="36">
        <f>IFERROR(VLOOKUP(E10,'Lookup DDs'!$AC$3:$AE$8,3,0),P$1)</f>
        <v>5</v>
      </c>
      <c r="Q10" s="20">
        <f>IFERROR(VLOOKUP(J10,'Lookup DDs'!$AC$11:$AE$16,3,0),Q$1)</f>
        <v>6</v>
      </c>
      <c r="R10" s="20">
        <f>IFERROR(VLOOKUP(K10,'Lookup DDs'!$AC$19:$AE$25,3,0),R$1)</f>
        <v>6</v>
      </c>
      <c r="S10" s="183">
        <f>IFERROR(VLOOKUP(L10,'Lookup DDs'!$AC$27:$AE$32,3,0),S$1)</f>
        <v>5.666666666666667</v>
      </c>
      <c r="T10" s="37">
        <f>IFERROR(VLOOKUP(M10,'Lookup DDs'!$AC$35:$AE$41,3,0),T$1)</f>
        <v>0</v>
      </c>
      <c r="U10" s="36">
        <f t="shared" si="2"/>
        <v>1</v>
      </c>
      <c r="V10" s="38">
        <f t="shared" ref="V10:V11" si="8">SUM(P10:T10)/24</f>
        <v>0.94444444444444453</v>
      </c>
      <c r="W10" s="39">
        <f t="shared" si="3"/>
        <v>0.9</v>
      </c>
      <c r="X10" s="134" t="str">
        <f>IF(D10=0,"",VLOOKUP(C10,'Lookup DBH'!B:C,2,0))</f>
        <v/>
      </c>
    </row>
    <row r="11" spans="1:24">
      <c r="A11" s="54"/>
      <c r="B11" s="134" t="str">
        <f t="shared" si="4"/>
        <v/>
      </c>
      <c r="C11" s="239">
        <f t="shared" si="5"/>
        <v>0</v>
      </c>
      <c r="D11" s="30"/>
      <c r="E11" s="31"/>
      <c r="F11" s="32">
        <f>IFERROR(VLOOKUP(E11,'Lookup DDs'!$C$3:$D$12,2,0),F$1)</f>
        <v>1</v>
      </c>
      <c r="G11" s="35"/>
      <c r="H11" s="145">
        <f t="shared" si="1"/>
        <v>0.9</v>
      </c>
      <c r="I11" s="54"/>
      <c r="J11" s="34"/>
      <c r="K11" s="34"/>
      <c r="L11" s="216"/>
      <c r="M11" s="35"/>
      <c r="N11" s="145">
        <f t="shared" si="7"/>
        <v>0.94444444444444453</v>
      </c>
      <c r="O11" s="32">
        <f>IFERROR(VLOOKUP(G11,'Lookup DDs'!Y:Z,2,0),O$1)</f>
        <v>0.9</v>
      </c>
      <c r="P11" s="36">
        <f>IFERROR(VLOOKUP(E11,'Lookup DDs'!$AC$3:$AE$8,3,0),P$1)</f>
        <v>5</v>
      </c>
      <c r="Q11" s="20">
        <f>IFERROR(VLOOKUP(J11,'Lookup DDs'!$AC$11:$AE$16,3,0),Q$1)</f>
        <v>6</v>
      </c>
      <c r="R11" s="20">
        <f>IFERROR(VLOOKUP(K11,'Lookup DDs'!$AC$19:$AE$25,3,0),R$1)</f>
        <v>6</v>
      </c>
      <c r="S11" s="183">
        <f>IFERROR(VLOOKUP(L11,'Lookup DDs'!$AC$27:$AE$32,3,0),S$1)</f>
        <v>5.666666666666667</v>
      </c>
      <c r="T11" s="37">
        <f>IFERROR(VLOOKUP(M11,'Lookup DDs'!$AC$35:$AE$41,3,0),T$1)</f>
        <v>0</v>
      </c>
      <c r="U11" s="36">
        <f t="shared" si="2"/>
        <v>1</v>
      </c>
      <c r="V11" s="38">
        <f t="shared" si="8"/>
        <v>0.94444444444444453</v>
      </c>
      <c r="W11" s="39">
        <f t="shared" si="3"/>
        <v>0.9</v>
      </c>
      <c r="X11" s="134" t="str">
        <f>IF(D11=0,"",VLOOKUP(C11,'Lookup DBH'!B:C,2,0))</f>
        <v/>
      </c>
    </row>
    <row r="12" spans="1:24">
      <c r="A12" s="54"/>
      <c r="B12" s="134" t="str">
        <f t="shared" si="4"/>
        <v/>
      </c>
      <c r="C12" s="239">
        <f t="shared" si="5"/>
        <v>0</v>
      </c>
      <c r="D12" s="30"/>
      <c r="E12" s="31"/>
      <c r="F12" s="32">
        <f>IFERROR(VLOOKUP(E12,'Lookup DDs'!$C$3:$D$12,2,0),F$1)</f>
        <v>1</v>
      </c>
      <c r="G12" s="35"/>
      <c r="H12" s="145">
        <f t="shared" si="1"/>
        <v>0.9</v>
      </c>
      <c r="I12" s="54"/>
      <c r="J12" s="34"/>
      <c r="K12" s="34"/>
      <c r="L12" s="216"/>
      <c r="M12" s="35"/>
      <c r="N12" s="145">
        <f t="shared" si="6"/>
        <v>0.94444444444444453</v>
      </c>
      <c r="O12" s="32">
        <f>IFERROR(VLOOKUP(G12,'Lookup DDs'!Y:Z,2,0),O$1)</f>
        <v>0.9</v>
      </c>
      <c r="P12" s="36">
        <f>IFERROR(VLOOKUP(E12,'Lookup DDs'!$AC$3:$AE$8,3,0),P$1)</f>
        <v>5</v>
      </c>
      <c r="Q12" s="20">
        <f>IFERROR(VLOOKUP(J12,'Lookup DDs'!$AC$11:$AE$16,3,0),Q$1)</f>
        <v>6</v>
      </c>
      <c r="R12" s="20">
        <f>IFERROR(VLOOKUP(K12,'Lookup DDs'!$AC$19:$AE$25,3,0),R$1)</f>
        <v>6</v>
      </c>
      <c r="S12" s="183">
        <f>IFERROR(VLOOKUP(L12,'Lookup DDs'!$AC$27:$AE$32,3,0),S$1)</f>
        <v>5.666666666666667</v>
      </c>
      <c r="T12" s="37">
        <f>IFERROR(VLOOKUP(M12,'Lookup DDs'!$AC$35:$AE$41,3,0),T$1)</f>
        <v>0</v>
      </c>
      <c r="U12" s="36">
        <f t="shared" si="2"/>
        <v>1</v>
      </c>
      <c r="V12" s="38">
        <f>SUM(P12:T12)/24</f>
        <v>0.94444444444444453</v>
      </c>
      <c r="W12" s="39">
        <f t="shared" si="3"/>
        <v>0.9</v>
      </c>
      <c r="X12" s="134" t="str">
        <f>IF(D12=0,"",VLOOKUP(C12,'Lookup DBH'!B:C,2,0))</f>
        <v/>
      </c>
    </row>
    <row r="13" spans="1:24" ht="13" thickBot="1">
      <c r="A13" s="97"/>
      <c r="B13" s="135" t="str">
        <f t="shared" si="4"/>
        <v/>
      </c>
      <c r="C13" s="240">
        <f t="shared" si="5"/>
        <v>0</v>
      </c>
      <c r="D13" s="94"/>
      <c r="E13" s="95"/>
      <c r="F13" s="96">
        <f>IFERROR(VLOOKUP(E13,'Lookup DDs'!$C$3:$D$12,2,0),F$1)</f>
        <v>1</v>
      </c>
      <c r="G13" s="99"/>
      <c r="H13" s="143">
        <f t="shared" si="1"/>
        <v>0.9</v>
      </c>
      <c r="I13" s="97"/>
      <c r="J13" s="98"/>
      <c r="K13" s="98"/>
      <c r="L13" s="309"/>
      <c r="M13" s="99"/>
      <c r="N13" s="143">
        <f t="shared" si="6"/>
        <v>0.94444444444444453</v>
      </c>
      <c r="O13" s="96">
        <f>IFERROR(VLOOKUP(G13,'Lookup DDs'!Y:Z,2,0),O$1)</f>
        <v>0.9</v>
      </c>
      <c r="P13" s="101">
        <f>IFERROR(VLOOKUP(E13,'Lookup DDs'!$AC$3:$AE$8,3,0),P$1)</f>
        <v>5</v>
      </c>
      <c r="Q13" s="102">
        <f>IFERROR(VLOOKUP(J13,'Lookup DDs'!$AC$11:$AE$16,3,0),Q$1)</f>
        <v>6</v>
      </c>
      <c r="R13" s="102">
        <f>IFERROR(VLOOKUP(K13,'Lookup DDs'!$AC$19:$AE$25,3,0),R$1)</f>
        <v>6</v>
      </c>
      <c r="S13" s="184">
        <f>IFERROR(VLOOKUP(L13,'Lookup DDs'!$AC$27:$AE$32,3,0),S$1)</f>
        <v>5.666666666666667</v>
      </c>
      <c r="T13" s="103">
        <f>IFERROR(VLOOKUP(M13,'Lookup DDs'!$AC$35:$AE$41,3,0),T$1)</f>
        <v>0</v>
      </c>
      <c r="U13" s="101">
        <f t="shared" si="2"/>
        <v>1</v>
      </c>
      <c r="V13" s="104">
        <f>SUM(P13:T13)/24</f>
        <v>0.94444444444444453</v>
      </c>
      <c r="W13" s="105">
        <f t="shared" si="3"/>
        <v>0.9</v>
      </c>
      <c r="X13" s="135" t="str">
        <f>IF(D13=0,"",VLOOKUP(C13,'Lookup DBH'!B:C,2,0))</f>
        <v/>
      </c>
    </row>
    <row r="15" spans="1:24">
      <c r="B15" s="91"/>
    </row>
  </sheetData>
  <phoneticPr fontId="14" type="noConversion"/>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316C9A54-7F5E-4E21-AB23-94A164FD3ABB}">
          <x14:formula1>
            <xm:f>'Lookup DDs'!$Y$3:$Y$14</xm:f>
          </x14:formula1>
          <xm:sqref>G5:G13</xm:sqref>
        </x14:dataValidation>
        <x14:dataValidation type="list" allowBlank="1" showInputMessage="1" showErrorMessage="1" xr:uid="{05D2801A-13AC-49D9-9CAA-4ABCF97A06BC}">
          <x14:formula1>
            <xm:f>'Lookup DDs'!$C$3:$C$12</xm:f>
          </x14:formula1>
          <xm:sqref>E5:E13</xm:sqref>
        </x14:dataValidation>
        <x14:dataValidation type="list" allowBlank="1" showInputMessage="1" showErrorMessage="1" xr:uid="{A5D5C616-4F87-4378-962F-63B6A26E468C}">
          <x14:formula1>
            <xm:f>'Lookup DDs'!$AC$19:$AC$24</xm:f>
          </x14:formula1>
          <xm:sqref>K5:K13</xm:sqref>
        </x14:dataValidation>
        <x14:dataValidation type="list" allowBlank="1" showInputMessage="1" showErrorMessage="1" xr:uid="{1F3D8622-D7FA-4B15-917B-F8E64CEE5679}">
          <x14:formula1>
            <xm:f>'Lookup DDs'!$AC$35:$AC$41</xm:f>
          </x14:formula1>
          <xm:sqref>M5:M13</xm:sqref>
        </x14:dataValidation>
        <x14:dataValidation type="list" allowBlank="1" showInputMessage="1" showErrorMessage="1" xr:uid="{ED6A64DB-BE4C-481A-9A89-C7E9A9D0C776}">
          <x14:formula1>
            <xm:f>'Lookup DDs'!$AC$3:$AC$8</xm:f>
          </x14:formula1>
          <xm:sqref>I5:I13</xm:sqref>
        </x14:dataValidation>
        <x14:dataValidation type="list" allowBlank="1" showInputMessage="1" showErrorMessage="1" xr:uid="{F2A67447-75FF-4228-AC97-A9E927C53C3A}">
          <x14:formula1>
            <xm:f>'Lookup DDs'!$AC$11:$AC$16</xm:f>
          </x14:formula1>
          <xm:sqref>J5:J13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9593D-7000-4B68-A58A-94EFDC9DD527}">
  <dimension ref="A1:AA14"/>
  <sheetViews>
    <sheetView workbookViewId="0">
      <pane xSplit="7" ySplit="4" topLeftCell="H5" activePane="bottomRight" state="frozen"/>
      <selection pane="topRight" activeCell="F1" sqref="F1"/>
      <selection pane="bottomLeft" activeCell="A5" sqref="A5"/>
      <selection pane="bottomRight" activeCell="L6" sqref="L6:P10"/>
    </sheetView>
  </sheetViews>
  <sheetFormatPr defaultColWidth="9.1796875" defaultRowHeight="12.5" outlineLevelCol="1"/>
  <cols>
    <col min="1" max="1" width="9.1796875" style="20" customWidth="1"/>
    <col min="2" max="2" width="14.81640625" style="20" customWidth="1"/>
    <col min="3" max="3" width="9.26953125" style="20" customWidth="1"/>
    <col min="4" max="4" width="9.81640625" style="20" customWidth="1"/>
    <col min="5" max="5" width="9.453125" style="13" customWidth="1"/>
    <col min="6" max="7" width="8.54296875" style="13" customWidth="1"/>
    <col min="8" max="8" width="14.54296875" style="20" customWidth="1"/>
    <col min="9" max="9" width="9.54296875" style="20" customWidth="1"/>
    <col min="10" max="10" width="19" style="20" bestFit="1" customWidth="1"/>
    <col min="11" max="11" width="8.81640625" style="13" customWidth="1"/>
    <col min="12" max="12" width="15.54296875" style="20" bestFit="1" customWidth="1"/>
    <col min="13" max="13" width="14" style="20" bestFit="1" customWidth="1"/>
    <col min="14" max="14" width="15.1796875" style="20" customWidth="1"/>
    <col min="15" max="15" width="7.81640625" style="20" hidden="1" customWidth="1"/>
    <col min="16" max="16" width="10.26953125" style="20" bestFit="1" customWidth="1"/>
    <col min="17" max="17" width="8.7265625" style="20" customWidth="1"/>
    <col min="18" max="18" width="9" style="20" customWidth="1" outlineLevel="1"/>
    <col min="19" max="19" width="11.81640625" style="20" customWidth="1" outlineLevel="1"/>
    <col min="20" max="20" width="10.26953125" style="20" customWidth="1" outlineLevel="1"/>
    <col min="21" max="21" width="10.7265625" style="20" customWidth="1" outlineLevel="1"/>
    <col min="22" max="22" width="8.453125" style="20" customWidth="1" outlineLevel="1"/>
    <col min="23" max="23" width="9.26953125" style="20" customWidth="1" outlineLevel="1"/>
    <col min="24" max="26" width="8.1796875" style="20" customWidth="1" outlineLevel="1"/>
    <col min="27" max="27" width="16" style="20" customWidth="1" outlineLevel="1" collapsed="1"/>
    <col min="28" max="16384" width="9.1796875" style="20"/>
  </cols>
  <sheetData>
    <row r="1" spans="1:27" ht="20.149999999999999" customHeight="1" thickBot="1">
      <c r="A1" s="266" t="s">
        <v>45</v>
      </c>
      <c r="B1" s="216"/>
      <c r="C1" s="216"/>
      <c r="D1" s="216"/>
      <c r="E1" s="215"/>
      <c r="F1" s="215"/>
      <c r="G1" s="215"/>
      <c r="H1" s="247" t="s">
        <v>1</v>
      </c>
      <c r="I1" s="70">
        <v>1</v>
      </c>
      <c r="J1" s="216"/>
      <c r="K1" s="265"/>
      <c r="L1" s="216"/>
      <c r="M1" s="216"/>
      <c r="N1" s="216"/>
      <c r="O1" s="216"/>
      <c r="P1" s="216"/>
      <c r="Q1" s="247" t="s">
        <v>2</v>
      </c>
      <c r="R1" s="70">
        <v>0.9</v>
      </c>
      <c r="S1" s="66">
        <v>5</v>
      </c>
      <c r="T1" s="67">
        <v>6</v>
      </c>
      <c r="U1" s="67">
        <v>6</v>
      </c>
      <c r="V1" s="185">
        <f>AVERAGE(S1:U1)</f>
        <v>5.666666666666667</v>
      </c>
      <c r="W1" s="68">
        <v>0</v>
      </c>
      <c r="X1" s="20">
        <f>I1</f>
        <v>1</v>
      </c>
      <c r="Y1" s="55">
        <f>SUM(S1:W1)/24</f>
        <v>0.94444444444444453</v>
      </c>
      <c r="Z1" s="56">
        <f>R1</f>
        <v>0.9</v>
      </c>
    </row>
    <row r="2" spans="1:27" ht="75.5" thickBot="1">
      <c r="A2" s="246" t="s">
        <v>314</v>
      </c>
      <c r="B2" s="248" t="s">
        <v>34</v>
      </c>
      <c r="C2" s="249"/>
      <c r="D2" s="249"/>
      <c r="E2" s="215"/>
      <c r="F2" s="215"/>
      <c r="G2" s="215"/>
      <c r="H2" s="216"/>
      <c r="I2" s="216"/>
      <c r="J2" s="266" t="s">
        <v>4</v>
      </c>
      <c r="K2" s="215"/>
      <c r="L2" s="216"/>
      <c r="M2" s="216"/>
      <c r="N2" s="216"/>
      <c r="O2" s="216"/>
      <c r="P2" s="216"/>
      <c r="Q2" s="216"/>
      <c r="R2" s="306"/>
      <c r="S2" s="60" t="s">
        <v>5</v>
      </c>
      <c r="T2" s="61"/>
      <c r="U2" s="61"/>
      <c r="V2" s="61"/>
      <c r="W2" s="61"/>
      <c r="X2" s="63" t="s">
        <v>6</v>
      </c>
      <c r="Y2" s="64"/>
      <c r="Z2" s="65"/>
    </row>
    <row r="3" spans="1:27" ht="24" customHeight="1" thickBot="1">
      <c r="A3" s="307"/>
      <c r="B3" s="156">
        <f>'Lookup DBH'!B2*19.031</f>
        <v>338.18086999999997</v>
      </c>
      <c r="C3" s="250"/>
      <c r="D3" s="250"/>
      <c r="E3" s="251" t="s">
        <v>8</v>
      </c>
      <c r="F3" s="251"/>
      <c r="G3" s="251"/>
      <c r="H3" s="252" t="s">
        <v>9</v>
      </c>
      <c r="I3" s="262"/>
      <c r="J3" s="271" t="s">
        <v>41</v>
      </c>
      <c r="K3" s="272"/>
      <c r="L3" s="267" t="s">
        <v>10</v>
      </c>
      <c r="M3" s="268"/>
      <c r="N3" s="269"/>
      <c r="O3" s="268"/>
      <c r="P3" s="268"/>
      <c r="Q3" s="270"/>
      <c r="R3" s="57" t="s">
        <v>42</v>
      </c>
      <c r="S3" s="45" t="s">
        <v>12</v>
      </c>
      <c r="T3" s="46"/>
      <c r="U3" s="46"/>
      <c r="V3" s="46"/>
      <c r="W3" s="47"/>
      <c r="X3" s="51" t="s">
        <v>14</v>
      </c>
      <c r="Y3" s="52"/>
      <c r="Z3" s="53"/>
      <c r="AA3" s="92" t="s">
        <v>35</v>
      </c>
    </row>
    <row r="4" spans="1:27" s="13" customFormat="1" ht="39.5" thickBot="1">
      <c r="A4" s="308" t="s">
        <v>16</v>
      </c>
      <c r="B4" s="253" t="s">
        <v>294</v>
      </c>
      <c r="C4" s="254" t="s">
        <v>290</v>
      </c>
      <c r="D4" s="254" t="s">
        <v>291</v>
      </c>
      <c r="E4" s="254" t="s">
        <v>37</v>
      </c>
      <c r="F4" s="254" t="s">
        <v>292</v>
      </c>
      <c r="G4" s="254" t="s">
        <v>293</v>
      </c>
      <c r="H4" s="253" t="s">
        <v>18</v>
      </c>
      <c r="I4" s="253" t="s">
        <v>18</v>
      </c>
      <c r="J4" s="276" t="s">
        <v>43</v>
      </c>
      <c r="K4" s="280"/>
      <c r="L4" s="273" t="s">
        <v>24</v>
      </c>
      <c r="M4" s="254" t="s">
        <v>25</v>
      </c>
      <c r="N4" s="254" t="s">
        <v>26</v>
      </c>
      <c r="O4" s="254" t="s">
        <v>206</v>
      </c>
      <c r="P4" s="274" t="s">
        <v>27</v>
      </c>
      <c r="Q4" s="275"/>
      <c r="R4" s="92" t="s">
        <v>44</v>
      </c>
      <c r="S4" s="19" t="s">
        <v>24</v>
      </c>
      <c r="T4" s="14" t="s">
        <v>25</v>
      </c>
      <c r="U4" s="14" t="s">
        <v>26</v>
      </c>
      <c r="V4" s="14" t="s">
        <v>215</v>
      </c>
      <c r="W4" s="15" t="s">
        <v>27</v>
      </c>
      <c r="X4" s="42" t="s">
        <v>31</v>
      </c>
      <c r="Y4" s="43" t="s">
        <v>12</v>
      </c>
      <c r="Z4" s="44" t="s">
        <v>42</v>
      </c>
      <c r="AA4" s="130" t="s">
        <v>7</v>
      </c>
    </row>
    <row r="5" spans="1:27" ht="13">
      <c r="A5" s="282" t="s">
        <v>287</v>
      </c>
      <c r="B5" s="255">
        <f t="shared" ref="B5:B11" si="0">IF(D5=0,"",(IF(AA5=0,(AA5*X5*Y5*Z5),(AA5*X5*Y5*Z5))))</f>
        <v>95516.836278766015</v>
      </c>
      <c r="C5" s="256">
        <f>INT(POWER((D5*19.031*4/PI()),0.5))</f>
        <v>100</v>
      </c>
      <c r="D5" s="304">
        <f>IF(E5="", (PI()*F5/2*G5/2), (PI()*POWER((E5/2),2)))</f>
        <v>415.47562843725012</v>
      </c>
      <c r="E5" s="30">
        <v>23</v>
      </c>
      <c r="F5" s="30"/>
      <c r="G5" s="30"/>
      <c r="H5" s="31"/>
      <c r="I5" s="263">
        <f>IFERROR(VLOOKUP(H5,'Lookup DDs'!$C$3:$D$12,2,0),I$1)</f>
        <v>1</v>
      </c>
      <c r="J5" s="35"/>
      <c r="K5" s="278">
        <f t="shared" ref="K5:K11" si="1">Z5</f>
        <v>0.9</v>
      </c>
      <c r="L5" s="54"/>
      <c r="M5" s="34"/>
      <c r="N5" s="34"/>
      <c r="O5" s="216"/>
      <c r="P5" s="35"/>
      <c r="Q5" s="277">
        <f>Y5</f>
        <v>0.94444444444444453</v>
      </c>
      <c r="R5" s="155">
        <f>IFERROR(VLOOKUP(J5,'Lookup DDs'!Y:Z,2,0),R$1)</f>
        <v>0.9</v>
      </c>
      <c r="S5" s="24">
        <f>IFERROR(VLOOKUP(H5,'Lookup DDs'!$AC$3:$AE$8,3,0),S$1)</f>
        <v>5</v>
      </c>
      <c r="T5" s="25">
        <f>IFERROR(VLOOKUP(M5,'Lookup DDs'!$AC$11:$AE$16,3,0),T$1)</f>
        <v>6</v>
      </c>
      <c r="U5" s="25">
        <f>IFERROR(VLOOKUP(N5,'Lookup DDs'!$AC$19:$AE$25,3,0),U$1)</f>
        <v>6</v>
      </c>
      <c r="V5" s="182">
        <f>IFERROR(VLOOKUP(O5,'Lookup DDs'!$AC$27:$AE$32,3,0),V$1)</f>
        <v>5.666666666666667</v>
      </c>
      <c r="W5" s="26">
        <f>IFERROR(VLOOKUP(P5,'Lookup DDs'!$AC$35:$AE$41,3,0),W$1)</f>
        <v>0</v>
      </c>
      <c r="X5" s="24">
        <f t="shared" ref="X5:X11" si="2">I5</f>
        <v>1</v>
      </c>
      <c r="Y5" s="55">
        <f>SUM(S5:W5)/24</f>
        <v>0.94444444444444453</v>
      </c>
      <c r="Z5" s="56">
        <f t="shared" ref="Z5:Z11" si="3">R5</f>
        <v>0.9</v>
      </c>
      <c r="AA5" s="133">
        <f>IF(D5=0,"",VLOOKUP(C5,'Lookup DBH'!B:C,2,0))</f>
        <v>112372.74856325412</v>
      </c>
    </row>
    <row r="6" spans="1:27" ht="13">
      <c r="A6" s="282"/>
      <c r="B6" s="255" t="str">
        <f t="shared" si="0"/>
        <v/>
      </c>
      <c r="C6" s="257">
        <f t="shared" ref="C6:C11" si="4">INT(POWER((D6*19.031*4/PI()),0.5))</f>
        <v>0</v>
      </c>
      <c r="D6" s="258">
        <f t="shared" ref="D6:D10" si="5">IF(E6="", (PI()*F6/2*G6/2), (PI()*POWER((E6/2),2)))</f>
        <v>0</v>
      </c>
      <c r="E6" s="30"/>
      <c r="F6" s="30"/>
      <c r="G6" s="30"/>
      <c r="H6" s="31"/>
      <c r="I6" s="263">
        <f>IFERROR(VLOOKUP(H6,'Lookup DDs'!$C$3:$D$12,2,0),I$1)</f>
        <v>1</v>
      </c>
      <c r="J6" s="35"/>
      <c r="K6" s="278">
        <f t="shared" si="1"/>
        <v>0.9</v>
      </c>
      <c r="L6" s="54"/>
      <c r="M6" s="34"/>
      <c r="N6" s="34"/>
      <c r="O6" s="216"/>
      <c r="P6" s="35"/>
      <c r="Q6" s="278">
        <f t="shared" ref="Q6:Q11" si="6">Y6</f>
        <v>0.94444444444444453</v>
      </c>
      <c r="R6" s="32">
        <f>IFERROR(VLOOKUP(J6,'Lookup DDs'!Y:Z,2,0),R$1)</f>
        <v>0.9</v>
      </c>
      <c r="S6" s="36">
        <f>IFERROR(VLOOKUP(H6,'Lookup DDs'!$AC$3:$AE$8,3,0),S$1)</f>
        <v>5</v>
      </c>
      <c r="T6" s="20">
        <f>IFERROR(VLOOKUP(M6,'Lookup DDs'!$AC$11:$AE$16,3,0),T$1)</f>
        <v>6</v>
      </c>
      <c r="U6" s="20">
        <f>IFERROR(VLOOKUP(N6,'Lookup DDs'!$AC$19:$AE$25,3,0),U$1)</f>
        <v>6</v>
      </c>
      <c r="V6" s="183">
        <f>IFERROR(VLOOKUP(O6,'Lookup DDs'!$AC$27:$AE$32,3,0),V$1)</f>
        <v>5.666666666666667</v>
      </c>
      <c r="W6" s="37">
        <f>IFERROR(VLOOKUP(P6,'Lookup DDs'!$AC$35:$AE$41,3,0),W$1)</f>
        <v>0</v>
      </c>
      <c r="X6" s="36">
        <f t="shared" si="2"/>
        <v>1</v>
      </c>
      <c r="Y6" s="38">
        <f t="shared" ref="Y6:Y11" si="7">SUM(S6:W6)/24</f>
        <v>0.94444444444444453</v>
      </c>
      <c r="Z6" s="39">
        <f t="shared" si="3"/>
        <v>0.9</v>
      </c>
      <c r="AA6" s="188" t="str">
        <f>IF(D6=0,"",VLOOKUP(C6,'Lookup DBH'!B:C,2,0))</f>
        <v/>
      </c>
    </row>
    <row r="7" spans="1:27" ht="13">
      <c r="A7" s="282"/>
      <c r="B7" s="255" t="str">
        <f t="shared" si="0"/>
        <v/>
      </c>
      <c r="C7" s="257">
        <f t="shared" si="4"/>
        <v>0</v>
      </c>
      <c r="D7" s="258">
        <f t="shared" si="5"/>
        <v>0</v>
      </c>
      <c r="E7" s="30"/>
      <c r="F7" s="30"/>
      <c r="G7" s="30"/>
      <c r="H7" s="31"/>
      <c r="I7" s="263">
        <f>IFERROR(VLOOKUP(H7,'Lookup DDs'!$C$3:$D$12,2,0),I$1)</f>
        <v>1</v>
      </c>
      <c r="J7" s="35"/>
      <c r="K7" s="278">
        <f t="shared" si="1"/>
        <v>0.9</v>
      </c>
      <c r="L7" s="54"/>
      <c r="M7" s="34"/>
      <c r="N7" s="34"/>
      <c r="O7" s="216"/>
      <c r="P7" s="35"/>
      <c r="Q7" s="278">
        <f t="shared" si="6"/>
        <v>0.94444444444444453</v>
      </c>
      <c r="R7" s="32">
        <f>IFERROR(VLOOKUP(J7,'Lookup DDs'!Y:Z,2,0),R$1)</f>
        <v>0.9</v>
      </c>
      <c r="S7" s="36">
        <f>IFERROR(VLOOKUP(H7,'Lookup DDs'!$AC$3:$AE$8,3,0),S$1)</f>
        <v>5</v>
      </c>
      <c r="T7" s="20">
        <f>IFERROR(VLOOKUP(M7,'Lookup DDs'!$AC$11:$AE$16,3,0),T$1)</f>
        <v>6</v>
      </c>
      <c r="U7" s="20">
        <f>IFERROR(VLOOKUP(N7,'Lookup DDs'!$AC$19:$AE$25,3,0),U$1)</f>
        <v>6</v>
      </c>
      <c r="V7" s="183">
        <f>IFERROR(VLOOKUP(O7,'Lookup DDs'!$AC$27:$AE$32,3,0),V$1)</f>
        <v>5.666666666666667</v>
      </c>
      <c r="W7" s="37">
        <f>IFERROR(VLOOKUP(P7,'Lookup DDs'!$AC$35:$AE$41,3,0),W$1)</f>
        <v>0</v>
      </c>
      <c r="X7" s="36">
        <f t="shared" si="2"/>
        <v>1</v>
      </c>
      <c r="Y7" s="38">
        <f t="shared" si="7"/>
        <v>0.94444444444444453</v>
      </c>
      <c r="Z7" s="39">
        <f t="shared" si="3"/>
        <v>0.9</v>
      </c>
      <c r="AA7" s="134" t="str">
        <f>IF(D7=0,"",VLOOKUP(C7,'Lookup DBH'!B:C,2,0))</f>
        <v/>
      </c>
    </row>
    <row r="8" spans="1:27" ht="13">
      <c r="A8" s="282"/>
      <c r="B8" s="255" t="str">
        <f t="shared" si="0"/>
        <v/>
      </c>
      <c r="C8" s="257">
        <f t="shared" si="4"/>
        <v>0</v>
      </c>
      <c r="D8" s="258">
        <f t="shared" si="5"/>
        <v>0</v>
      </c>
      <c r="E8" s="30"/>
      <c r="F8" s="30"/>
      <c r="G8" s="30"/>
      <c r="H8" s="31"/>
      <c r="I8" s="263">
        <f>IFERROR(VLOOKUP(H8,'Lookup DDs'!$C$3:$D$12,2,0),I$1)</f>
        <v>1</v>
      </c>
      <c r="J8" s="35"/>
      <c r="K8" s="278">
        <f t="shared" si="1"/>
        <v>0.9</v>
      </c>
      <c r="L8" s="54"/>
      <c r="M8" s="34"/>
      <c r="N8" s="34"/>
      <c r="O8" s="216"/>
      <c r="P8" s="35"/>
      <c r="Q8" s="278">
        <f t="shared" si="6"/>
        <v>0.94444444444444453</v>
      </c>
      <c r="R8" s="32">
        <f>IFERROR(VLOOKUP(J8,'Lookup DDs'!Y:Z,2,0),R$1)</f>
        <v>0.9</v>
      </c>
      <c r="S8" s="36">
        <f>IFERROR(VLOOKUP(H8,'Lookup DDs'!$AC$3:$AE$8,3,0),S$1)</f>
        <v>5</v>
      </c>
      <c r="T8" s="20">
        <f>IFERROR(VLOOKUP(M8,'Lookup DDs'!$AC$11:$AE$16,3,0),T$1)</f>
        <v>6</v>
      </c>
      <c r="U8" s="20">
        <f>IFERROR(VLOOKUP(N8,'Lookup DDs'!$AC$19:$AE$25,3,0),U$1)</f>
        <v>6</v>
      </c>
      <c r="V8" s="183">
        <f>IFERROR(VLOOKUP(O8,'Lookup DDs'!$AC$27:$AE$32,3,0),V$1)</f>
        <v>5.666666666666667</v>
      </c>
      <c r="W8" s="37">
        <f>IFERROR(VLOOKUP(P8,'Lookup DDs'!$AC$35:$AE$41,3,0),W$1)</f>
        <v>0</v>
      </c>
      <c r="X8" s="36">
        <f t="shared" si="2"/>
        <v>1</v>
      </c>
      <c r="Y8" s="38">
        <f t="shared" si="7"/>
        <v>0.94444444444444453</v>
      </c>
      <c r="Z8" s="39">
        <f t="shared" si="3"/>
        <v>0.9</v>
      </c>
      <c r="AA8" s="134" t="str">
        <f>IF(D8=0,"",VLOOKUP(C8,'Lookup DBH'!B:C,2,0))</f>
        <v/>
      </c>
    </row>
    <row r="9" spans="1:27" ht="13">
      <c r="A9" s="282"/>
      <c r="B9" s="255" t="str">
        <f t="shared" si="0"/>
        <v/>
      </c>
      <c r="C9" s="257">
        <f t="shared" si="4"/>
        <v>0</v>
      </c>
      <c r="D9" s="258">
        <f t="shared" si="5"/>
        <v>0</v>
      </c>
      <c r="E9" s="30"/>
      <c r="F9" s="30"/>
      <c r="G9" s="30"/>
      <c r="H9" s="31"/>
      <c r="I9" s="263">
        <f>IFERROR(VLOOKUP(H9,'Lookup DDs'!$C$3:$D$12,2,0),I$1)</f>
        <v>1</v>
      </c>
      <c r="J9" s="35"/>
      <c r="K9" s="278">
        <f t="shared" si="1"/>
        <v>0.9</v>
      </c>
      <c r="L9" s="54"/>
      <c r="M9" s="34"/>
      <c r="N9" s="34"/>
      <c r="O9" s="216"/>
      <c r="P9" s="35"/>
      <c r="Q9" s="278">
        <f t="shared" si="6"/>
        <v>0.94444444444444453</v>
      </c>
      <c r="R9" s="32">
        <f>IFERROR(VLOOKUP(J9,'Lookup DDs'!Y:Z,2,0),R$1)</f>
        <v>0.9</v>
      </c>
      <c r="S9" s="36">
        <f>IFERROR(VLOOKUP(H9,'Lookup DDs'!$AC$3:$AE$8,3,0),S$1)</f>
        <v>5</v>
      </c>
      <c r="T9" s="20">
        <f>IFERROR(VLOOKUP(M9,'Lookup DDs'!$AC$11:$AE$16,3,0),T$1)</f>
        <v>6</v>
      </c>
      <c r="U9" s="20">
        <f>IFERROR(VLOOKUP(N9,'Lookup DDs'!$AC$19:$AE$25,3,0),U$1)</f>
        <v>6</v>
      </c>
      <c r="V9" s="183">
        <f>IFERROR(VLOOKUP(O9,'Lookup DDs'!$AC$27:$AE$32,3,0),V$1)</f>
        <v>5.666666666666667</v>
      </c>
      <c r="W9" s="37">
        <f>IFERROR(VLOOKUP(P9,'Lookup DDs'!$AC$35:$AE$41,3,0),W$1)</f>
        <v>0</v>
      </c>
      <c r="X9" s="36">
        <f t="shared" si="2"/>
        <v>1</v>
      </c>
      <c r="Y9" s="38">
        <f t="shared" si="7"/>
        <v>0.94444444444444453</v>
      </c>
      <c r="Z9" s="39">
        <f t="shared" si="3"/>
        <v>0.9</v>
      </c>
      <c r="AA9" s="134" t="str">
        <f>IF(D9=0,"",VLOOKUP(C9,'Lookup DBH'!B:C,2,0))</f>
        <v/>
      </c>
    </row>
    <row r="10" spans="1:27" ht="13">
      <c r="A10" s="282"/>
      <c r="B10" s="255" t="str">
        <f t="shared" si="0"/>
        <v/>
      </c>
      <c r="C10" s="257">
        <f t="shared" si="4"/>
        <v>0</v>
      </c>
      <c r="D10" s="258">
        <f t="shared" si="5"/>
        <v>0</v>
      </c>
      <c r="E10" s="30"/>
      <c r="F10" s="30"/>
      <c r="G10" s="30"/>
      <c r="H10" s="31"/>
      <c r="I10" s="263">
        <f>IFERROR(VLOOKUP(H10,'Lookup DDs'!$C$3:$D$12,2,0),I$1)</f>
        <v>1</v>
      </c>
      <c r="J10" s="35"/>
      <c r="K10" s="278">
        <f t="shared" si="1"/>
        <v>0.9</v>
      </c>
      <c r="L10" s="54"/>
      <c r="M10" s="34"/>
      <c r="N10" s="34"/>
      <c r="O10" s="216"/>
      <c r="P10" s="35"/>
      <c r="Q10" s="278">
        <f t="shared" si="6"/>
        <v>0.94444444444444453</v>
      </c>
      <c r="R10" s="32">
        <f>IFERROR(VLOOKUP(J10,'Lookup DDs'!Y:Z,2,0),R$1)</f>
        <v>0.9</v>
      </c>
      <c r="S10" s="36">
        <f>IFERROR(VLOOKUP(H10,'Lookup DDs'!$AC$3:$AE$8,3,0),S$1)</f>
        <v>5</v>
      </c>
      <c r="T10" s="20">
        <f>IFERROR(VLOOKUP(M10,'Lookup DDs'!$AC$11:$AE$16,3,0),T$1)</f>
        <v>6</v>
      </c>
      <c r="U10" s="20">
        <f>IFERROR(VLOOKUP(N10,'Lookup DDs'!$AC$19:$AE$25,3,0),U$1)</f>
        <v>6</v>
      </c>
      <c r="V10" s="183">
        <f>IFERROR(VLOOKUP(O10,'Lookup DDs'!$AC$27:$AE$32,3,0),V$1)</f>
        <v>5.666666666666667</v>
      </c>
      <c r="W10" s="37">
        <f>IFERROR(VLOOKUP(P10,'Lookup DDs'!$AC$35:$AE$41,3,0),W$1)</f>
        <v>0</v>
      </c>
      <c r="X10" s="36">
        <f t="shared" si="2"/>
        <v>1</v>
      </c>
      <c r="Y10" s="38">
        <f t="shared" si="7"/>
        <v>0.94444444444444453</v>
      </c>
      <c r="Z10" s="39">
        <f t="shared" si="3"/>
        <v>0.9</v>
      </c>
      <c r="AA10" s="134" t="str">
        <f>IF(D10=0,"",VLOOKUP(C10,'Lookup DBH'!B:C,2,0))</f>
        <v/>
      </c>
    </row>
    <row r="11" spans="1:27" ht="13" thickBot="1">
      <c r="A11" s="97"/>
      <c r="B11" s="259" t="str">
        <f t="shared" si="0"/>
        <v/>
      </c>
      <c r="C11" s="260">
        <f t="shared" si="4"/>
        <v>0</v>
      </c>
      <c r="D11" s="261">
        <f>IF(E11="", (PI()*F11/2*G11/2), (PI()*POWER((E11/2),2)))</f>
        <v>0</v>
      </c>
      <c r="E11" s="94"/>
      <c r="F11" s="94"/>
      <c r="G11" s="94"/>
      <c r="H11" s="95"/>
      <c r="I11" s="264">
        <f>IFERROR(VLOOKUP(H11,'Lookup DDs'!$C$3:$D$12,2,0),I$1)</f>
        <v>1</v>
      </c>
      <c r="J11" s="99"/>
      <c r="K11" s="279">
        <f t="shared" si="1"/>
        <v>0.9</v>
      </c>
      <c r="L11" s="97"/>
      <c r="M11" s="98"/>
      <c r="N11" s="98"/>
      <c r="O11" s="309"/>
      <c r="P11" s="99"/>
      <c r="Q11" s="279">
        <f t="shared" si="6"/>
        <v>0.94444444444444453</v>
      </c>
      <c r="R11" s="96">
        <f>IFERROR(VLOOKUP(J11,'Lookup DDs'!Y:Z,2,0),R$1)</f>
        <v>0.9</v>
      </c>
      <c r="S11" s="101">
        <f>IFERROR(VLOOKUP(H11,'Lookup DDs'!$AC$3:$AE$8,3,0),S$1)</f>
        <v>5</v>
      </c>
      <c r="T11" s="102">
        <f>IFERROR(VLOOKUP(M11,'Lookup DDs'!$AC$11:$AE$16,3,0),T$1)</f>
        <v>6</v>
      </c>
      <c r="U11" s="102">
        <f>IFERROR(VLOOKUP(N11,'Lookup DDs'!$AC$19:$AE$25,3,0),U$1)</f>
        <v>6</v>
      </c>
      <c r="V11" s="184">
        <f>IFERROR(VLOOKUP(O11,'Lookup DDs'!$AC$27:$AE$32,3,0),V$1)</f>
        <v>5.666666666666667</v>
      </c>
      <c r="W11" s="103">
        <f>IFERROR(VLOOKUP(P11,'Lookup DDs'!$AC$35:$AE$41,3,0),W$1)</f>
        <v>0</v>
      </c>
      <c r="X11" s="101">
        <f t="shared" si="2"/>
        <v>1</v>
      </c>
      <c r="Y11" s="104">
        <f t="shared" si="7"/>
        <v>0.94444444444444453</v>
      </c>
      <c r="Z11" s="105">
        <f t="shared" si="3"/>
        <v>0.9</v>
      </c>
      <c r="AA11" s="135" t="str">
        <f>IF(D11=0,"",VLOOKUP(C11,'Lookup DBH'!B:C,2,0))</f>
        <v/>
      </c>
    </row>
    <row r="13" spans="1:27">
      <c r="F13" s="140"/>
      <c r="AA13" s="205"/>
    </row>
    <row r="14" spans="1:27">
      <c r="AA14" s="205"/>
    </row>
  </sheetData>
  <phoneticPr fontId="14" type="noConversion"/>
  <pageMargins left="0.7" right="0.7" top="0.75" bottom="0.75" header="0.3" footer="0.3"/>
  <pageSetup paperSize="9" orientation="portrait" verticalDpi="300" r:id="rId1"/>
  <extLst>
    <ext xmlns:x14="http://schemas.microsoft.com/office/spreadsheetml/2009/9/main" uri="{CCE6A557-97BC-4b89-ADB6-D9C93CAAB3DF}">
      <x14:dataValidations xmlns:xm="http://schemas.microsoft.com/office/excel/2006/main" count="6">
        <x14:dataValidation type="list" allowBlank="1" showInputMessage="1" showErrorMessage="1" xr:uid="{27F8532E-19FF-4A88-B3BC-27BD112B31A6}">
          <x14:formula1>
            <xm:f>'Lookup DDs'!$Y$3:$Y$14</xm:f>
          </x14:formula1>
          <xm:sqref>J5:J11</xm:sqref>
        </x14:dataValidation>
        <x14:dataValidation type="list" allowBlank="1" showInputMessage="1" showErrorMessage="1" xr:uid="{24E12B22-D62B-4D2E-9095-6B93DE1DD66F}">
          <x14:formula1>
            <xm:f>'Lookup DDs'!$C$3:$C$12</xm:f>
          </x14:formula1>
          <xm:sqref>H5:H11</xm:sqref>
        </x14:dataValidation>
        <x14:dataValidation type="list" allowBlank="1" showInputMessage="1" showErrorMessage="1" xr:uid="{8F8FAD52-A06D-49C6-8FF2-BC915C927E21}">
          <x14:formula1>
            <xm:f>'Lookup DDs'!$AC$19:$AC$24</xm:f>
          </x14:formula1>
          <xm:sqref>N5:N11</xm:sqref>
        </x14:dataValidation>
        <x14:dataValidation type="list" allowBlank="1" showInputMessage="1" showErrorMessage="1" xr:uid="{E967571E-A4F8-498D-BB2B-77CD41377C2A}">
          <x14:formula1>
            <xm:f>'Lookup DDs'!$AC$35:$AC$41</xm:f>
          </x14:formula1>
          <xm:sqref>P5:P11</xm:sqref>
        </x14:dataValidation>
        <x14:dataValidation type="list" allowBlank="1" showInputMessage="1" showErrorMessage="1" xr:uid="{DFEF8E03-82CB-45EE-BF54-B1A7001355B8}">
          <x14:formula1>
            <xm:f>'Lookup DDs'!$AC$3:$AC$8</xm:f>
          </x14:formula1>
          <xm:sqref>L5:L11</xm:sqref>
        </x14:dataValidation>
        <x14:dataValidation type="list" allowBlank="1" showInputMessage="1" showErrorMessage="1" xr:uid="{49DE049E-73D2-4762-8C5E-6D35C0FD4061}">
          <x14:formula1>
            <xm:f>'Lookup DDs'!$AC$11:$AC$16</xm:f>
          </x14:formula1>
          <xm:sqref>M5:M11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4364-17BD-4C1E-8115-B7D7DE32DA7A}">
  <dimension ref="A1:AF41"/>
  <sheetViews>
    <sheetView zoomScale="115" zoomScaleNormal="115" workbookViewId="0">
      <pane ySplit="1" topLeftCell="A6" activePane="bottomLeft" state="frozen"/>
      <selection pane="bottomLeft" activeCell="D10" sqref="D10"/>
    </sheetView>
  </sheetViews>
  <sheetFormatPr defaultRowHeight="46" customHeight="1"/>
  <cols>
    <col min="1" max="1" width="17.26953125" customWidth="1"/>
    <col min="2" max="2" width="46.81640625" customWidth="1"/>
    <col min="3" max="3" width="14.26953125" customWidth="1"/>
    <col min="4" max="4" width="6.54296875" customWidth="1"/>
    <col min="6" max="6" width="13.453125" bestFit="1" customWidth="1"/>
    <col min="7" max="7" width="10.7265625" style="1" bestFit="1" customWidth="1"/>
    <col min="8" max="8" width="44" customWidth="1"/>
    <col min="9" max="9" width="19.1796875" bestFit="1" customWidth="1"/>
    <col min="10" max="10" width="6.1796875" customWidth="1"/>
    <col min="11" max="11" width="5.1796875" customWidth="1"/>
    <col min="12" max="12" width="13.453125" bestFit="1" customWidth="1"/>
    <col min="13" max="13" width="10.7265625" style="1" bestFit="1" customWidth="1"/>
    <col min="14" max="14" width="42" customWidth="1"/>
    <col min="15" max="15" width="19.1796875" bestFit="1" customWidth="1"/>
    <col min="16" max="16" width="6.1796875" customWidth="1"/>
    <col min="17" max="17" width="5.1796875" customWidth="1"/>
    <col min="18" max="18" width="13.453125" bestFit="1" customWidth="1"/>
    <col min="19" max="19" width="10.7265625" style="1" bestFit="1" customWidth="1"/>
    <col min="20" max="20" width="15.81640625" bestFit="1" customWidth="1"/>
    <col min="21" max="21" width="6.1796875" customWidth="1"/>
    <col min="22" max="22" width="5.1796875" customWidth="1"/>
    <col min="23" max="23" width="11.1796875" customWidth="1"/>
    <col min="24" max="25" width="13.81640625" style="1" customWidth="1"/>
    <col min="29" max="29" width="33.1796875" customWidth="1"/>
    <col min="30" max="30" width="26.7265625" bestFit="1" customWidth="1"/>
    <col min="31" max="31" width="7" customWidth="1"/>
  </cols>
  <sheetData>
    <row r="1" spans="1:31" ht="46" customHeight="1" thickBot="1">
      <c r="A1" s="2" t="s">
        <v>182</v>
      </c>
      <c r="F1" s="2" t="s">
        <v>183</v>
      </c>
      <c r="L1" s="2" t="s">
        <v>184</v>
      </c>
      <c r="R1" s="2" t="s">
        <v>185</v>
      </c>
      <c r="W1" s="2" t="s">
        <v>207</v>
      </c>
      <c r="AB1" s="2" t="s">
        <v>193</v>
      </c>
    </row>
    <row r="2" spans="1:31" ht="46" customHeight="1" thickBot="1">
      <c r="A2" s="171" t="s">
        <v>55</v>
      </c>
      <c r="B2" s="4" t="s">
        <v>47</v>
      </c>
      <c r="C2" s="4" t="s">
        <v>189</v>
      </c>
      <c r="D2" s="4" t="s">
        <v>48</v>
      </c>
      <c r="F2" s="17" t="s">
        <v>52</v>
      </c>
      <c r="G2" s="162" t="s">
        <v>53</v>
      </c>
      <c r="H2" s="163" t="s">
        <v>50</v>
      </c>
      <c r="I2" s="4" t="s">
        <v>189</v>
      </c>
      <c r="J2" s="4" t="s">
        <v>51</v>
      </c>
      <c r="L2" s="115" t="s">
        <v>52</v>
      </c>
      <c r="M2" s="122" t="s">
        <v>53</v>
      </c>
      <c r="N2" s="158" t="s">
        <v>50</v>
      </c>
      <c r="O2" s="4" t="s">
        <v>189</v>
      </c>
      <c r="P2" s="123" t="s">
        <v>51</v>
      </c>
      <c r="R2" s="84" t="s">
        <v>52</v>
      </c>
      <c r="S2" s="84" t="s">
        <v>53</v>
      </c>
      <c r="T2" s="4" t="s">
        <v>189</v>
      </c>
      <c r="U2" s="80" t="s">
        <v>51</v>
      </c>
      <c r="W2" s="84" t="s">
        <v>52</v>
      </c>
      <c r="X2" s="4" t="s">
        <v>54</v>
      </c>
      <c r="Y2" s="4" t="s">
        <v>189</v>
      </c>
      <c r="Z2" s="4" t="s">
        <v>51</v>
      </c>
      <c r="AB2" s="17" t="s">
        <v>49</v>
      </c>
      <c r="AC2" s="159" t="s">
        <v>186</v>
      </c>
      <c r="AD2" s="158" t="s">
        <v>50</v>
      </c>
      <c r="AE2" s="58" t="s">
        <v>51</v>
      </c>
    </row>
    <row r="3" spans="1:31" ht="58.5" thickTop="1" thickBot="1">
      <c r="A3" s="5" t="s">
        <v>65</v>
      </c>
      <c r="B3" s="6" t="s">
        <v>66</v>
      </c>
      <c r="C3" s="7" t="s">
        <v>344</v>
      </c>
      <c r="D3" s="7">
        <v>1</v>
      </c>
      <c r="F3" s="78" t="s">
        <v>56</v>
      </c>
      <c r="G3" s="116" t="s">
        <v>57</v>
      </c>
      <c r="H3" s="161" t="s">
        <v>58</v>
      </c>
      <c r="I3" s="116" t="str">
        <f t="shared" ref="I3:I9" si="0">F3&amp;" "&amp;G3</f>
        <v>ISA Vitality Excellent</v>
      </c>
      <c r="J3" s="120">
        <v>28</v>
      </c>
      <c r="L3" s="77" t="s">
        <v>59</v>
      </c>
      <c r="M3" s="124" t="s">
        <v>60</v>
      </c>
      <c r="N3" s="125" t="s">
        <v>61</v>
      </c>
      <c r="O3" s="124" t="str">
        <f t="shared" ref="O3:O6" si="1">L3&amp;" "&amp;M3</f>
        <v>ISA Structure Good</v>
      </c>
      <c r="P3" s="126">
        <v>28</v>
      </c>
      <c r="R3" s="74" t="s">
        <v>148</v>
      </c>
      <c r="S3" s="124" t="s">
        <v>149</v>
      </c>
      <c r="T3" s="303" t="str">
        <f>R3&amp;" "&amp;S3</f>
        <v>Barrell (2001) &gt; 40 years</v>
      </c>
      <c r="U3" s="126">
        <v>28</v>
      </c>
      <c r="W3" s="85" t="s">
        <v>64</v>
      </c>
      <c r="X3" s="72" t="s">
        <v>195</v>
      </c>
      <c r="Y3" s="7" t="str">
        <f>W3&amp;" "&amp;X3</f>
        <v>Canopy 80% -100%</v>
      </c>
      <c r="Z3" s="73">
        <v>0.7</v>
      </c>
      <c r="AB3" s="5">
        <v>1</v>
      </c>
      <c r="AC3" s="10" t="s">
        <v>241</v>
      </c>
      <c r="AD3" s="10" t="s">
        <v>239</v>
      </c>
      <c r="AE3" s="18">
        <v>3</v>
      </c>
    </row>
    <row r="4" spans="1:31" ht="46.5" thickBot="1">
      <c r="A4" s="71" t="s">
        <v>315</v>
      </c>
      <c r="B4" s="72" t="s">
        <v>73</v>
      </c>
      <c r="C4" s="73" t="s">
        <v>335</v>
      </c>
      <c r="D4" s="89">
        <v>1</v>
      </c>
      <c r="F4" s="78" t="s">
        <v>56</v>
      </c>
      <c r="G4" s="114" t="s">
        <v>60</v>
      </c>
      <c r="H4" s="113" t="s">
        <v>69</v>
      </c>
      <c r="I4" s="114" t="str">
        <f t="shared" si="0"/>
        <v>ISA Vitality Good</v>
      </c>
      <c r="J4" s="121">
        <v>24</v>
      </c>
      <c r="L4" s="78" t="s">
        <v>59</v>
      </c>
      <c r="M4" s="114" t="s">
        <v>70</v>
      </c>
      <c r="N4" s="113" t="s">
        <v>71</v>
      </c>
      <c r="O4" s="114" t="str">
        <f t="shared" si="1"/>
        <v>ISA Structure Fair</v>
      </c>
      <c r="P4" s="121">
        <v>21</v>
      </c>
      <c r="R4" s="75" t="s">
        <v>148</v>
      </c>
      <c r="S4" s="116" t="s">
        <v>150</v>
      </c>
      <c r="T4" s="116" t="str">
        <f>R4&amp;" "&amp;S4</f>
        <v>Barrell (2001) 16 – 40 years</v>
      </c>
      <c r="U4" s="120">
        <v>21</v>
      </c>
      <c r="W4" s="86" t="s">
        <v>64</v>
      </c>
      <c r="X4" s="178" t="s">
        <v>196</v>
      </c>
      <c r="Y4" s="7" t="str">
        <f t="shared" ref="Y4:Y14" si="2">W4&amp;" "&amp;X4</f>
        <v>Canopy 60% - &lt; 80%</v>
      </c>
      <c r="Z4" s="18">
        <v>0.8</v>
      </c>
      <c r="AB4" s="5">
        <v>2</v>
      </c>
      <c r="AC4" s="11" t="s">
        <v>67</v>
      </c>
      <c r="AD4" s="11" t="s">
        <v>68</v>
      </c>
      <c r="AE4" s="18">
        <v>4</v>
      </c>
    </row>
    <row r="5" spans="1:31" ht="69.5" thickBot="1">
      <c r="A5" s="71" t="s">
        <v>79</v>
      </c>
      <c r="B5" s="72" t="s">
        <v>80</v>
      </c>
      <c r="C5" s="73" t="s">
        <v>338</v>
      </c>
      <c r="D5" s="180">
        <v>1</v>
      </c>
      <c r="F5" s="78" t="s">
        <v>56</v>
      </c>
      <c r="G5" s="114" t="s">
        <v>70</v>
      </c>
      <c r="H5" s="113" t="s">
        <v>75</v>
      </c>
      <c r="I5" s="114" t="str">
        <f t="shared" si="0"/>
        <v>ISA Vitality Fair</v>
      </c>
      <c r="J5" s="121">
        <v>20</v>
      </c>
      <c r="L5" s="78" t="s">
        <v>59</v>
      </c>
      <c r="M5" s="114" t="s">
        <v>76</v>
      </c>
      <c r="N5" s="113" t="s">
        <v>77</v>
      </c>
      <c r="O5" s="114" t="str">
        <f t="shared" si="1"/>
        <v>ISA Structure Poor</v>
      </c>
      <c r="P5" s="120">
        <v>14</v>
      </c>
      <c r="R5" s="75" t="s">
        <v>148</v>
      </c>
      <c r="S5" s="116" t="s">
        <v>151</v>
      </c>
      <c r="T5" s="116" t="str">
        <f>R5&amp;" "&amp;S5</f>
        <v>Barrell (2001) 5 – 15 years</v>
      </c>
      <c r="U5" s="120">
        <v>14</v>
      </c>
      <c r="W5" s="86" t="s">
        <v>64</v>
      </c>
      <c r="X5" s="178" t="s">
        <v>197</v>
      </c>
      <c r="Y5" s="7" t="str">
        <f t="shared" si="2"/>
        <v>Canopy 40% - &lt; 60%</v>
      </c>
      <c r="Z5" s="18">
        <v>0.9</v>
      </c>
      <c r="AB5" s="5">
        <v>3</v>
      </c>
      <c r="AC5" s="11" t="s">
        <v>74</v>
      </c>
      <c r="AD5" s="11" t="s">
        <v>74</v>
      </c>
      <c r="AE5" s="18">
        <v>5</v>
      </c>
    </row>
    <row r="6" spans="1:31" ht="58" thickBot="1">
      <c r="A6" s="5" t="s">
        <v>220</v>
      </c>
      <c r="B6" s="179" t="s">
        <v>221</v>
      </c>
      <c r="C6" s="73" t="s">
        <v>341</v>
      </c>
      <c r="D6" s="90">
        <v>1</v>
      </c>
      <c r="F6" s="78" t="s">
        <v>56</v>
      </c>
      <c r="G6" s="114" t="s">
        <v>76</v>
      </c>
      <c r="H6" s="113" t="s">
        <v>83</v>
      </c>
      <c r="I6" s="114" t="str">
        <f t="shared" si="0"/>
        <v>ISA Vitality Poor</v>
      </c>
      <c r="J6" s="121">
        <v>15</v>
      </c>
      <c r="L6" s="79" t="s">
        <v>59</v>
      </c>
      <c r="M6" s="117" t="s">
        <v>84</v>
      </c>
      <c r="N6" s="118" t="s">
        <v>85</v>
      </c>
      <c r="O6" s="117" t="str">
        <f t="shared" si="1"/>
        <v>ISA Structure Hazardous</v>
      </c>
      <c r="P6" s="119">
        <v>0</v>
      </c>
      <c r="R6" s="76" t="s">
        <v>148</v>
      </c>
      <c r="S6" s="284" t="s">
        <v>152</v>
      </c>
      <c r="T6" s="284" t="str">
        <f>R6&amp;" "&amp;S6</f>
        <v>Barrell (2001) &lt; 5 years</v>
      </c>
      <c r="U6" s="285">
        <v>7</v>
      </c>
      <c r="W6" s="86" t="s">
        <v>64</v>
      </c>
      <c r="X6" s="178" t="s">
        <v>198</v>
      </c>
      <c r="Y6" s="7" t="str">
        <f t="shared" si="2"/>
        <v>Canopy 20% - &lt; 40%</v>
      </c>
      <c r="Z6" s="18">
        <v>1</v>
      </c>
      <c r="AB6" s="5">
        <v>4</v>
      </c>
      <c r="AC6" s="11" t="s">
        <v>81</v>
      </c>
      <c r="AD6" s="11" t="s">
        <v>82</v>
      </c>
      <c r="AE6" s="18">
        <v>5</v>
      </c>
    </row>
    <row r="7" spans="1:31" ht="58" thickBot="1">
      <c r="A7" s="5" t="s">
        <v>333</v>
      </c>
      <c r="B7" s="179" t="s">
        <v>223</v>
      </c>
      <c r="C7" s="73" t="s">
        <v>340</v>
      </c>
      <c r="D7" s="90">
        <v>1</v>
      </c>
      <c r="F7" s="78" t="s">
        <v>56</v>
      </c>
      <c r="G7" s="114" t="s">
        <v>89</v>
      </c>
      <c r="H7" s="113" t="s">
        <v>90</v>
      </c>
      <c r="I7" s="114" t="str">
        <f t="shared" si="0"/>
        <v>ISA Vitality Very poor</v>
      </c>
      <c r="J7" s="120">
        <v>10</v>
      </c>
      <c r="L7" s="78" t="s">
        <v>91</v>
      </c>
      <c r="M7" s="116" t="s">
        <v>57</v>
      </c>
      <c r="N7" s="127" t="s">
        <v>92</v>
      </c>
      <c r="O7" s="116" t="str">
        <f>L7&amp;" "&amp;M7</f>
        <v>Burnley Form Excellent</v>
      </c>
      <c r="P7" s="120">
        <v>28</v>
      </c>
      <c r="R7" s="78" t="s">
        <v>62</v>
      </c>
      <c r="S7" s="301" t="s">
        <v>63</v>
      </c>
      <c r="T7" s="302" t="str">
        <f>R7&amp;" "&amp;S7</f>
        <v>Burnley =&gt; 50 yrs</v>
      </c>
      <c r="U7" s="126">
        <v>28</v>
      </c>
      <c r="W7" s="86" t="s">
        <v>64</v>
      </c>
      <c r="X7" s="179" t="s">
        <v>199</v>
      </c>
      <c r="Y7" s="7" t="str">
        <f t="shared" si="2"/>
        <v>Canopy  5% - &lt; 20%</v>
      </c>
      <c r="Z7" s="18">
        <v>1.1000000000000001</v>
      </c>
      <c r="AB7" s="5">
        <v>5</v>
      </c>
      <c r="AC7" s="11" t="s">
        <v>87</v>
      </c>
      <c r="AD7" s="11" t="s">
        <v>88</v>
      </c>
      <c r="AE7" s="18">
        <v>6</v>
      </c>
    </row>
    <row r="8" spans="1:31" ht="46" customHeight="1" thickBot="1">
      <c r="A8" s="5" t="s">
        <v>222</v>
      </c>
      <c r="B8" s="179" t="s">
        <v>224</v>
      </c>
      <c r="C8" s="73" t="s">
        <v>339</v>
      </c>
      <c r="D8" s="90">
        <v>1</v>
      </c>
      <c r="F8" s="78" t="s">
        <v>56</v>
      </c>
      <c r="G8" s="114" t="s">
        <v>96</v>
      </c>
      <c r="H8" s="113" t="s">
        <v>97</v>
      </c>
      <c r="I8" s="114" t="str">
        <f t="shared" si="0"/>
        <v>ISA Vitality Dying</v>
      </c>
      <c r="J8" s="120">
        <v>5</v>
      </c>
      <c r="L8" s="78" t="s">
        <v>91</v>
      </c>
      <c r="M8" s="114" t="s">
        <v>60</v>
      </c>
      <c r="N8" s="128" t="s">
        <v>98</v>
      </c>
      <c r="O8" s="114" t="str">
        <f t="shared" ref="O8:O16" si="3">L8&amp;" "&amp;M8</f>
        <v>Burnley Form Good</v>
      </c>
      <c r="P8" s="121">
        <v>28</v>
      </c>
      <c r="R8" s="78" t="s">
        <v>62</v>
      </c>
      <c r="S8" s="299" t="s">
        <v>72</v>
      </c>
      <c r="T8" s="299" t="str">
        <f t="shared" ref="T8:T24" si="4">R8&amp;" "&amp;S8</f>
        <v>Burnley 40-49 yrs</v>
      </c>
      <c r="U8" s="121">
        <v>27</v>
      </c>
      <c r="W8" s="86" t="s">
        <v>64</v>
      </c>
      <c r="X8" s="178" t="s">
        <v>200</v>
      </c>
      <c r="Y8" s="59" t="str">
        <f t="shared" si="2"/>
        <v>Canopy &lt; 5%</v>
      </c>
      <c r="Z8" s="18">
        <v>1.3</v>
      </c>
      <c r="AB8" s="5">
        <v>6</v>
      </c>
      <c r="AC8" s="11" t="s">
        <v>32</v>
      </c>
      <c r="AD8" s="11" t="s">
        <v>95</v>
      </c>
      <c r="AE8" s="18">
        <v>7</v>
      </c>
    </row>
    <row r="9" spans="1:31" ht="81" thickBot="1">
      <c r="A9" s="5" t="s">
        <v>316</v>
      </c>
      <c r="B9" s="8" t="s">
        <v>94</v>
      </c>
      <c r="C9" s="7" t="s">
        <v>337</v>
      </c>
      <c r="D9" s="59">
        <v>1</v>
      </c>
      <c r="F9" s="79" t="s">
        <v>56</v>
      </c>
      <c r="G9" s="117" t="s">
        <v>100</v>
      </c>
      <c r="H9" s="118" t="s">
        <v>101</v>
      </c>
      <c r="I9" s="117" t="str">
        <f t="shared" si="0"/>
        <v>ISA Vitality Dead</v>
      </c>
      <c r="J9" s="119">
        <v>0</v>
      </c>
      <c r="L9" s="78" t="s">
        <v>91</v>
      </c>
      <c r="M9" s="114" t="s">
        <v>102</v>
      </c>
      <c r="N9" s="128" t="s">
        <v>103</v>
      </c>
      <c r="O9" s="114" t="str">
        <f t="shared" si="3"/>
        <v>Burnley Form Average</v>
      </c>
      <c r="P9" s="121">
        <v>21</v>
      </c>
      <c r="R9" s="78" t="s">
        <v>62</v>
      </c>
      <c r="S9" s="298" t="s">
        <v>78</v>
      </c>
      <c r="T9" s="298" t="str">
        <f t="shared" si="4"/>
        <v>Burnley 30-39 yrs</v>
      </c>
      <c r="U9" s="120">
        <v>24</v>
      </c>
      <c r="W9" s="85" t="s">
        <v>208</v>
      </c>
      <c r="X9" s="72" t="s">
        <v>209</v>
      </c>
      <c r="Y9" s="7" t="str">
        <f t="shared" si="2"/>
        <v>Radiant 0 – 2 deg</v>
      </c>
      <c r="Z9" s="73">
        <v>0.7</v>
      </c>
      <c r="AB9" s="157"/>
      <c r="AC9" s="82"/>
    </row>
    <row r="10" spans="1:31" ht="46" customHeight="1" thickBot="1">
      <c r="A10" s="5" t="s">
        <v>306</v>
      </c>
      <c r="B10" s="8" t="s">
        <v>305</v>
      </c>
      <c r="C10" s="7" t="s">
        <v>342</v>
      </c>
      <c r="D10" s="59">
        <v>0.25</v>
      </c>
      <c r="F10" s="78" t="s">
        <v>106</v>
      </c>
      <c r="G10" s="116" t="s">
        <v>57</v>
      </c>
      <c r="H10" s="127" t="s">
        <v>107</v>
      </c>
      <c r="I10" s="116" t="str">
        <f>F10&amp;" "&amp;G10</f>
        <v>Burnley Vigour Excellent</v>
      </c>
      <c r="J10" s="120">
        <v>28</v>
      </c>
      <c r="L10" s="78" t="s">
        <v>91</v>
      </c>
      <c r="M10" s="114" t="s">
        <v>76</v>
      </c>
      <c r="N10" s="128" t="s">
        <v>108</v>
      </c>
      <c r="O10" s="114" t="str">
        <f t="shared" si="3"/>
        <v>Burnley Form Poor</v>
      </c>
      <c r="P10" s="121">
        <v>14</v>
      </c>
      <c r="R10" s="78" t="s">
        <v>62</v>
      </c>
      <c r="S10" s="116" t="s">
        <v>86</v>
      </c>
      <c r="T10" s="298" t="str">
        <f t="shared" si="4"/>
        <v>Burnley 20-29 yrs</v>
      </c>
      <c r="U10" s="120">
        <v>20</v>
      </c>
      <c r="W10" s="86" t="s">
        <v>208</v>
      </c>
      <c r="X10" s="178" t="s">
        <v>210</v>
      </c>
      <c r="Y10" s="7" t="str">
        <f t="shared" si="2"/>
        <v>Radiant &gt; 2 – 4 deg</v>
      </c>
      <c r="Z10" s="18">
        <v>0.8</v>
      </c>
      <c r="AB10" s="3" t="s">
        <v>49</v>
      </c>
      <c r="AC10" s="164" t="s">
        <v>187</v>
      </c>
      <c r="AD10" s="165"/>
      <c r="AE10" s="166"/>
    </row>
    <row r="11" spans="1:31" ht="46" customHeight="1" thickBot="1">
      <c r="A11" s="5" t="s">
        <v>334</v>
      </c>
      <c r="B11" s="8" t="s">
        <v>332</v>
      </c>
      <c r="C11" s="7" t="s">
        <v>336</v>
      </c>
      <c r="D11" s="59">
        <v>0.1</v>
      </c>
      <c r="F11" s="78" t="s">
        <v>106</v>
      </c>
      <c r="G11" s="114" t="s">
        <v>60</v>
      </c>
      <c r="H11" s="128" t="s">
        <v>110</v>
      </c>
      <c r="I11" s="114" t="str">
        <f t="shared" ref="I11:I22" si="5">F11&amp;" "&amp;G11</f>
        <v>Burnley Vigour Good</v>
      </c>
      <c r="J11" s="121">
        <v>24</v>
      </c>
      <c r="L11" s="79" t="s">
        <v>91</v>
      </c>
      <c r="M11" s="117" t="s">
        <v>320</v>
      </c>
      <c r="N11" s="129" t="s">
        <v>111</v>
      </c>
      <c r="O11" s="117" t="str">
        <f t="shared" si="3"/>
        <v>Burnley Form Very Poor</v>
      </c>
      <c r="P11" s="119">
        <v>7</v>
      </c>
      <c r="R11" s="78" t="s">
        <v>62</v>
      </c>
      <c r="S11" s="114" t="s">
        <v>93</v>
      </c>
      <c r="T11" s="298" t="str">
        <f t="shared" si="4"/>
        <v>Burnley 10-19 yrs</v>
      </c>
      <c r="U11" s="120">
        <v>16</v>
      </c>
      <c r="W11" s="86" t="s">
        <v>208</v>
      </c>
      <c r="X11" s="178" t="s">
        <v>211</v>
      </c>
      <c r="Y11" s="7" t="str">
        <f t="shared" si="2"/>
        <v>Radiant &gt; 4 – 6 deg</v>
      </c>
      <c r="Z11" s="18">
        <v>0.9</v>
      </c>
      <c r="AB11" s="5">
        <v>1</v>
      </c>
      <c r="AC11" s="6" t="s">
        <v>319</v>
      </c>
      <c r="AD11" s="6" t="s">
        <v>240</v>
      </c>
      <c r="AE11" s="7">
        <v>0</v>
      </c>
    </row>
    <row r="12" spans="1:31" ht="46" customHeight="1" thickBot="1">
      <c r="A12" s="5" t="s">
        <v>317</v>
      </c>
      <c r="B12" s="8" t="s">
        <v>331</v>
      </c>
      <c r="C12" s="7" t="s">
        <v>343</v>
      </c>
      <c r="D12" s="59">
        <v>0.1</v>
      </c>
      <c r="F12" s="78" t="s">
        <v>106</v>
      </c>
      <c r="G12" s="114" t="s">
        <v>102</v>
      </c>
      <c r="H12" s="128" t="s">
        <v>115</v>
      </c>
      <c r="I12" s="114" t="str">
        <f t="shared" si="5"/>
        <v>Burnley Vigour Average</v>
      </c>
      <c r="J12" s="121">
        <v>20</v>
      </c>
      <c r="L12" s="78" t="s">
        <v>116</v>
      </c>
      <c r="M12" s="116" t="s">
        <v>57</v>
      </c>
      <c r="N12" s="127" t="s">
        <v>117</v>
      </c>
      <c r="O12" s="116" t="str">
        <f t="shared" si="3"/>
        <v>Thyer F&amp;Features Excellent</v>
      </c>
      <c r="P12" s="120">
        <v>28</v>
      </c>
      <c r="R12" s="79" t="s">
        <v>62</v>
      </c>
      <c r="S12" s="284" t="s">
        <v>99</v>
      </c>
      <c r="T12" s="117" t="str">
        <f t="shared" si="4"/>
        <v>Burnley &lt; 10 yrs</v>
      </c>
      <c r="U12" s="285">
        <v>10</v>
      </c>
      <c r="W12" s="86" t="s">
        <v>208</v>
      </c>
      <c r="X12" s="178" t="s">
        <v>212</v>
      </c>
      <c r="Y12" s="7" t="str">
        <f t="shared" si="2"/>
        <v>Radiant &gt; 6 – 8 deg</v>
      </c>
      <c r="Z12" s="18">
        <v>1</v>
      </c>
      <c r="AB12" s="71">
        <v>2</v>
      </c>
      <c r="AC12" s="16" t="s">
        <v>113</v>
      </c>
      <c r="AD12" s="72" t="s">
        <v>114</v>
      </c>
      <c r="AE12" s="73">
        <v>4</v>
      </c>
    </row>
    <row r="13" spans="1:31" ht="46" customHeight="1" thickBot="1">
      <c r="F13" s="78" t="s">
        <v>106</v>
      </c>
      <c r="G13" s="114" t="s">
        <v>76</v>
      </c>
      <c r="H13" s="128" t="s">
        <v>119</v>
      </c>
      <c r="I13" s="114" t="str">
        <f t="shared" si="5"/>
        <v>Burnley Vigour Poor</v>
      </c>
      <c r="J13" s="121">
        <v>15</v>
      </c>
      <c r="L13" s="78" t="s">
        <v>116</v>
      </c>
      <c r="M13" s="114" t="s">
        <v>60</v>
      </c>
      <c r="N13" s="128" t="s">
        <v>120</v>
      </c>
      <c r="O13" s="114" t="str">
        <f t="shared" si="3"/>
        <v>Thyer F&amp;Features Good</v>
      </c>
      <c r="P13" s="121">
        <v>28</v>
      </c>
      <c r="R13" s="77" t="s">
        <v>104</v>
      </c>
      <c r="S13" s="124" t="s">
        <v>105</v>
      </c>
      <c r="T13" s="124" t="str">
        <f t="shared" si="4"/>
        <v>CoM &gt; 60 yrs</v>
      </c>
      <c r="U13" s="126">
        <v>28</v>
      </c>
      <c r="W13" s="86" t="s">
        <v>208</v>
      </c>
      <c r="X13" s="178" t="s">
        <v>213</v>
      </c>
      <c r="Y13" s="7" t="str">
        <f t="shared" si="2"/>
        <v>Radiant &gt; 8 – 10 deg</v>
      </c>
      <c r="Z13" s="18">
        <v>1.1000000000000001</v>
      </c>
      <c r="AB13" s="5">
        <v>3</v>
      </c>
      <c r="AC13" s="229" t="s">
        <v>216</v>
      </c>
      <c r="AD13" s="6" t="s">
        <v>217</v>
      </c>
      <c r="AE13" s="7">
        <v>6</v>
      </c>
    </row>
    <row r="14" spans="1:31" ht="46" customHeight="1" thickBot="1">
      <c r="F14" s="78" t="s">
        <v>106</v>
      </c>
      <c r="G14" s="114" t="s">
        <v>320</v>
      </c>
      <c r="H14" s="128" t="s">
        <v>124</v>
      </c>
      <c r="I14" s="114" t="str">
        <f t="shared" si="5"/>
        <v>Burnley Vigour Very Poor</v>
      </c>
      <c r="J14" s="121">
        <v>10</v>
      </c>
      <c r="L14" s="78" t="s">
        <v>116</v>
      </c>
      <c r="M14" s="114" t="s">
        <v>102</v>
      </c>
      <c r="N14" s="128" t="s">
        <v>125</v>
      </c>
      <c r="O14" s="114" t="str">
        <f t="shared" si="3"/>
        <v>Thyer F&amp;Features Average</v>
      </c>
      <c r="P14" s="121">
        <v>21</v>
      </c>
      <c r="R14" s="78" t="s">
        <v>104</v>
      </c>
      <c r="S14" s="116" t="s">
        <v>109</v>
      </c>
      <c r="T14" s="298" t="str">
        <f t="shared" si="4"/>
        <v>CoM 31-60 yrs</v>
      </c>
      <c r="U14" s="121">
        <v>27</v>
      </c>
      <c r="W14" s="87" t="s">
        <v>208</v>
      </c>
      <c r="X14" s="178" t="s">
        <v>214</v>
      </c>
      <c r="Y14" s="59" t="str">
        <f t="shared" si="2"/>
        <v>Radiant &gt; 10 deg</v>
      </c>
      <c r="Z14" s="18">
        <v>1.3</v>
      </c>
      <c r="AB14" s="71">
        <v>4</v>
      </c>
      <c r="AC14" s="16" t="s">
        <v>122</v>
      </c>
      <c r="AD14" s="72" t="s">
        <v>123</v>
      </c>
      <c r="AE14" s="73">
        <v>6</v>
      </c>
    </row>
    <row r="15" spans="1:31" ht="46" customHeight="1" thickBot="1">
      <c r="F15" s="78" t="s">
        <v>106</v>
      </c>
      <c r="G15" s="114" t="s">
        <v>96</v>
      </c>
      <c r="H15" s="128" t="s">
        <v>129</v>
      </c>
      <c r="I15" s="114" t="str">
        <f t="shared" si="5"/>
        <v>Burnley Vigour Dying</v>
      </c>
      <c r="J15" s="121">
        <v>5</v>
      </c>
      <c r="L15" s="78" t="s">
        <v>116</v>
      </c>
      <c r="M15" s="114" t="s">
        <v>76</v>
      </c>
      <c r="N15" s="128" t="s">
        <v>130</v>
      </c>
      <c r="O15" s="114" t="str">
        <f t="shared" si="3"/>
        <v>Thyer F&amp;Features Poor</v>
      </c>
      <c r="P15" s="121">
        <v>14</v>
      </c>
      <c r="R15" s="78" t="s">
        <v>104</v>
      </c>
      <c r="S15" s="114" t="s">
        <v>112</v>
      </c>
      <c r="T15" s="299" t="str">
        <f t="shared" si="4"/>
        <v>CoM 21-30 yrs</v>
      </c>
      <c r="U15" s="120">
        <v>20</v>
      </c>
      <c r="AB15" s="5">
        <v>5</v>
      </c>
      <c r="AC15" s="6" t="s">
        <v>127</v>
      </c>
      <c r="AD15" s="6" t="s">
        <v>128</v>
      </c>
      <c r="AE15" s="7">
        <v>7</v>
      </c>
    </row>
    <row r="16" spans="1:31" ht="46" customHeight="1" thickBot="1">
      <c r="F16" s="79" t="s">
        <v>106</v>
      </c>
      <c r="G16" s="117" t="s">
        <v>100</v>
      </c>
      <c r="H16" s="129" t="s">
        <v>133</v>
      </c>
      <c r="I16" s="117" t="str">
        <f t="shared" si="5"/>
        <v>Burnley Vigour Dead</v>
      </c>
      <c r="J16" s="119">
        <v>0</v>
      </c>
      <c r="L16" s="79" t="s">
        <v>116</v>
      </c>
      <c r="M16" s="117" t="s">
        <v>320</v>
      </c>
      <c r="N16" s="129" t="s">
        <v>134</v>
      </c>
      <c r="O16" s="117" t="str">
        <f t="shared" si="3"/>
        <v>Thyer F&amp;Features Very Poor</v>
      </c>
      <c r="P16" s="119">
        <v>7</v>
      </c>
      <c r="R16" s="78" t="s">
        <v>104</v>
      </c>
      <c r="S16" s="114" t="s">
        <v>118</v>
      </c>
      <c r="T16" s="299" t="str">
        <f t="shared" si="4"/>
        <v>CoM 11-20 yrs</v>
      </c>
      <c r="U16" s="120">
        <v>16</v>
      </c>
      <c r="AB16" s="71">
        <v>6</v>
      </c>
      <c r="AC16" s="72" t="s">
        <v>132</v>
      </c>
      <c r="AD16" s="16" t="s">
        <v>228</v>
      </c>
      <c r="AE16" s="73">
        <v>7</v>
      </c>
    </row>
    <row r="17" spans="1:31" ht="58" thickBot="1">
      <c r="F17" s="78" t="s">
        <v>137</v>
      </c>
      <c r="G17" s="116" t="s">
        <v>57</v>
      </c>
      <c r="H17" s="127" t="s">
        <v>138</v>
      </c>
      <c r="I17" s="116" t="str">
        <f t="shared" si="5"/>
        <v>Thyer Health Excellent</v>
      </c>
      <c r="J17" s="120">
        <v>28</v>
      </c>
      <c r="L17" s="78" t="s">
        <v>321</v>
      </c>
      <c r="M17" s="116" t="s">
        <v>60</v>
      </c>
      <c r="N17" s="127" t="s">
        <v>61</v>
      </c>
      <c r="O17" s="116" t="str">
        <f t="shared" ref="O17:O21" si="6">L17&amp;" "&amp;M17</f>
        <v>Other1 Good</v>
      </c>
      <c r="P17" s="120">
        <v>28</v>
      </c>
      <c r="R17" s="78" t="s">
        <v>104</v>
      </c>
      <c r="S17" s="114" t="s">
        <v>121</v>
      </c>
      <c r="T17" s="299" t="str">
        <f t="shared" si="4"/>
        <v>CoM 6-10 yrs</v>
      </c>
      <c r="U17" s="121">
        <v>12</v>
      </c>
    </row>
    <row r="18" spans="1:31" ht="46.5" thickBot="1">
      <c r="F18" s="78" t="s">
        <v>137</v>
      </c>
      <c r="G18" s="114" t="s">
        <v>102</v>
      </c>
      <c r="H18" s="128" t="s">
        <v>140</v>
      </c>
      <c r="I18" s="114" t="str">
        <f t="shared" si="5"/>
        <v>Thyer Health Average</v>
      </c>
      <c r="J18" s="121">
        <v>20</v>
      </c>
      <c r="L18" s="78" t="s">
        <v>321</v>
      </c>
      <c r="M18" s="114" t="s">
        <v>70</v>
      </c>
      <c r="N18" s="128" t="s">
        <v>71</v>
      </c>
      <c r="O18" s="114" t="str">
        <f t="shared" si="6"/>
        <v>Other1 Fair</v>
      </c>
      <c r="P18" s="121">
        <v>21</v>
      </c>
      <c r="R18" s="78" t="s">
        <v>104</v>
      </c>
      <c r="S18" s="114" t="s">
        <v>126</v>
      </c>
      <c r="T18" s="299" t="str">
        <f t="shared" si="4"/>
        <v>CoM 1-5 yrs</v>
      </c>
      <c r="U18" s="120">
        <v>9</v>
      </c>
      <c r="AB18" s="168" t="s">
        <v>46</v>
      </c>
      <c r="AC18" s="169" t="s">
        <v>248</v>
      </c>
      <c r="AD18" s="169" t="s">
        <v>219</v>
      </c>
      <c r="AE18" s="168" t="s">
        <v>51</v>
      </c>
    </row>
    <row r="19" spans="1:31" ht="47" thickTop="1" thickBot="1">
      <c r="F19" s="78" t="s">
        <v>137</v>
      </c>
      <c r="G19" s="114" t="s">
        <v>76</v>
      </c>
      <c r="H19" s="128" t="s">
        <v>142</v>
      </c>
      <c r="I19" s="114" t="str">
        <f t="shared" si="5"/>
        <v>Thyer Health Poor</v>
      </c>
      <c r="J19" s="121">
        <v>15</v>
      </c>
      <c r="L19" s="78" t="s">
        <v>321</v>
      </c>
      <c r="M19" s="114" t="s">
        <v>76</v>
      </c>
      <c r="N19" s="128" t="s">
        <v>77</v>
      </c>
      <c r="O19" s="114" t="str">
        <f t="shared" si="6"/>
        <v>Other1 Poor</v>
      </c>
      <c r="P19" s="121">
        <v>14</v>
      </c>
      <c r="R19" s="79" t="s">
        <v>104</v>
      </c>
      <c r="S19" s="300" t="s">
        <v>131</v>
      </c>
      <c r="T19" s="117" t="str">
        <f t="shared" si="4"/>
        <v>CoM &lt; 1 year</v>
      </c>
      <c r="U19" s="119">
        <v>2</v>
      </c>
      <c r="AB19" s="5">
        <v>1</v>
      </c>
      <c r="AC19" s="167" t="s">
        <v>247</v>
      </c>
      <c r="AD19" s="167" t="s">
        <v>254</v>
      </c>
      <c r="AE19" s="18">
        <v>1</v>
      </c>
    </row>
    <row r="20" spans="1:31" ht="46.5" thickBot="1">
      <c r="F20" s="78" t="s">
        <v>137</v>
      </c>
      <c r="G20" s="114" t="s">
        <v>89</v>
      </c>
      <c r="H20" s="128" t="s">
        <v>144</v>
      </c>
      <c r="I20" s="114" t="str">
        <f t="shared" si="5"/>
        <v>Thyer Health Very poor</v>
      </c>
      <c r="J20" s="121">
        <v>10</v>
      </c>
      <c r="L20" s="78" t="s">
        <v>321</v>
      </c>
      <c r="M20" s="114" t="s">
        <v>320</v>
      </c>
      <c r="N20" s="128" t="s">
        <v>111</v>
      </c>
      <c r="O20" s="114" t="str">
        <f t="shared" si="6"/>
        <v>Other1 Very Poor</v>
      </c>
      <c r="P20" s="121">
        <v>7</v>
      </c>
      <c r="R20" s="77" t="s">
        <v>135</v>
      </c>
      <c r="S20" s="124" t="s">
        <v>136</v>
      </c>
      <c r="T20" s="124" t="str">
        <f t="shared" si="4"/>
        <v>Thyer &gt; 100 yrs</v>
      </c>
      <c r="U20" s="126">
        <v>28</v>
      </c>
      <c r="AB20" s="5">
        <v>2</v>
      </c>
      <c r="AC20" s="11" t="s">
        <v>249</v>
      </c>
      <c r="AD20" s="11" t="s">
        <v>255</v>
      </c>
      <c r="AE20" s="18">
        <v>3</v>
      </c>
    </row>
    <row r="21" spans="1:31" ht="23.5" thickBot="1">
      <c r="A21" s="305"/>
      <c r="F21" s="78" t="s">
        <v>137</v>
      </c>
      <c r="G21" s="114" t="s">
        <v>96</v>
      </c>
      <c r="H21" s="128" t="s">
        <v>146</v>
      </c>
      <c r="I21" s="114" t="str">
        <f t="shared" si="5"/>
        <v>Thyer Health Dying</v>
      </c>
      <c r="J21" s="121">
        <v>5</v>
      </c>
      <c r="L21" s="79" t="s">
        <v>321</v>
      </c>
      <c r="M21" s="117" t="s">
        <v>84</v>
      </c>
      <c r="N21" s="129" t="s">
        <v>85</v>
      </c>
      <c r="O21" s="117" t="str">
        <f t="shared" si="6"/>
        <v>Other1 Hazardous</v>
      </c>
      <c r="P21" s="119">
        <v>0</v>
      </c>
      <c r="R21" s="78" t="s">
        <v>135</v>
      </c>
      <c r="S21" s="292" t="s">
        <v>139</v>
      </c>
      <c r="T21" s="114" t="str">
        <f t="shared" si="4"/>
        <v>Thyer 51-100 yrs</v>
      </c>
      <c r="U21" s="297">
        <v>28</v>
      </c>
      <c r="AB21" s="5">
        <v>3</v>
      </c>
      <c r="AC21" s="11" t="s">
        <v>250</v>
      </c>
      <c r="AD21" s="11" t="s">
        <v>256</v>
      </c>
      <c r="AE21" s="18">
        <v>5</v>
      </c>
    </row>
    <row r="22" spans="1:31" ht="46" customHeight="1" thickBot="1">
      <c r="F22" s="79" t="s">
        <v>137</v>
      </c>
      <c r="G22" s="117" t="s">
        <v>100</v>
      </c>
      <c r="H22" s="129" t="s">
        <v>147</v>
      </c>
      <c r="I22" s="117" t="str">
        <f t="shared" si="5"/>
        <v>Thyer Health Dead</v>
      </c>
      <c r="J22" s="119">
        <v>0</v>
      </c>
      <c r="R22" s="78" t="s">
        <v>135</v>
      </c>
      <c r="S22" s="114" t="s">
        <v>141</v>
      </c>
      <c r="T22" s="114" t="str">
        <f t="shared" si="4"/>
        <v>Thyer 21-50 yrs</v>
      </c>
      <c r="U22" s="297">
        <v>24</v>
      </c>
      <c r="AB22" s="5">
        <v>4</v>
      </c>
      <c r="AC22" s="11" t="s">
        <v>251</v>
      </c>
      <c r="AD22" s="11" t="s">
        <v>257</v>
      </c>
      <c r="AE22" s="18">
        <v>6</v>
      </c>
    </row>
    <row r="23" spans="1:31" ht="35" thickBot="1">
      <c r="F23" s="78" t="s">
        <v>321</v>
      </c>
      <c r="G23" s="114" t="s">
        <v>57</v>
      </c>
      <c r="H23" s="128" t="s">
        <v>58</v>
      </c>
      <c r="I23" s="114" t="str">
        <f t="shared" ref="I23:I27" si="7">F23&amp;" "&amp;G23</f>
        <v>Other1 Excellent</v>
      </c>
      <c r="J23" s="121">
        <v>28</v>
      </c>
      <c r="R23" s="78" t="s">
        <v>135</v>
      </c>
      <c r="S23" s="114" t="s">
        <v>143</v>
      </c>
      <c r="T23" s="114" t="str">
        <f t="shared" si="4"/>
        <v>Thyer 6-20 yrs</v>
      </c>
      <c r="U23" s="297">
        <v>15</v>
      </c>
      <c r="AB23" s="5">
        <v>5</v>
      </c>
      <c r="AC23" s="11" t="s">
        <v>252</v>
      </c>
      <c r="AD23" s="11" t="s">
        <v>258</v>
      </c>
      <c r="AE23" s="18">
        <v>7</v>
      </c>
    </row>
    <row r="24" spans="1:31" ht="46.5" thickBot="1">
      <c r="F24" s="78" t="s">
        <v>321</v>
      </c>
      <c r="G24" s="114" t="s">
        <v>60</v>
      </c>
      <c r="H24" s="128" t="s">
        <v>69</v>
      </c>
      <c r="I24" s="114" t="str">
        <f t="shared" si="7"/>
        <v>Other1 Good</v>
      </c>
      <c r="J24" s="121">
        <v>24</v>
      </c>
      <c r="R24" s="79" t="s">
        <v>135</v>
      </c>
      <c r="S24" s="284" t="s">
        <v>145</v>
      </c>
      <c r="T24" s="284" t="str">
        <f t="shared" si="4"/>
        <v>Thyer 0-5 yrs</v>
      </c>
      <c r="U24" s="285">
        <v>8</v>
      </c>
      <c r="AB24" s="5">
        <v>6</v>
      </c>
      <c r="AC24" s="11" t="s">
        <v>253</v>
      </c>
      <c r="AD24" s="11" t="s">
        <v>259</v>
      </c>
      <c r="AE24" s="18">
        <v>8</v>
      </c>
    </row>
    <row r="25" spans="1:31" ht="69.5" thickBot="1">
      <c r="F25" s="78" t="s">
        <v>321</v>
      </c>
      <c r="G25" s="114" t="s">
        <v>70</v>
      </c>
      <c r="H25" s="128" t="s">
        <v>75</v>
      </c>
      <c r="I25" s="114" t="str">
        <f t="shared" si="7"/>
        <v>Other1 Fair</v>
      </c>
      <c r="J25" s="121">
        <v>20</v>
      </c>
      <c r="K25" s="107"/>
      <c r="L25" s="1"/>
      <c r="R25" s="77" t="s">
        <v>321</v>
      </c>
      <c r="S25" s="292" t="s">
        <v>322</v>
      </c>
      <c r="T25" s="292" t="str">
        <f t="shared" ref="T25:T34" si="8">R25&amp;" "&amp;S25</f>
        <v>Other1 Long</v>
      </c>
      <c r="U25" s="293">
        <v>28</v>
      </c>
      <c r="AB25" s="81"/>
      <c r="AC25" s="82"/>
      <c r="AD25" s="82"/>
      <c r="AE25" s="83"/>
    </row>
    <row r="26" spans="1:31" ht="58" thickBot="1">
      <c r="F26" s="78" t="s">
        <v>321</v>
      </c>
      <c r="G26" s="114" t="s">
        <v>76</v>
      </c>
      <c r="H26" s="128" t="s">
        <v>83</v>
      </c>
      <c r="I26" s="114" t="str">
        <f t="shared" si="7"/>
        <v>Other1 Poor</v>
      </c>
      <c r="J26" s="121">
        <v>15</v>
      </c>
      <c r="K26" s="109"/>
      <c r="L26" s="1"/>
      <c r="R26" s="78" t="s">
        <v>321</v>
      </c>
      <c r="S26" s="114" t="s">
        <v>323</v>
      </c>
      <c r="T26" s="114" t="str">
        <f t="shared" si="8"/>
        <v>Other1 Medium</v>
      </c>
      <c r="U26" s="121">
        <v>19</v>
      </c>
      <c r="AB26" s="173" t="s">
        <v>46</v>
      </c>
      <c r="AC26" s="174" t="s">
        <v>202</v>
      </c>
      <c r="AD26" s="174" t="s">
        <v>194</v>
      </c>
      <c r="AE26" s="168" t="s">
        <v>51</v>
      </c>
    </row>
    <row r="27" spans="1:31" ht="58" thickBot="1">
      <c r="F27" s="283" t="s">
        <v>321</v>
      </c>
      <c r="G27" s="114" t="s">
        <v>320</v>
      </c>
      <c r="H27" s="128" t="s">
        <v>90</v>
      </c>
      <c r="I27" s="114" t="str">
        <f t="shared" si="7"/>
        <v>Other1 Very Poor</v>
      </c>
      <c r="J27" s="121">
        <v>10</v>
      </c>
      <c r="K27" s="109"/>
      <c r="L27" s="1"/>
      <c r="R27" s="78" t="s">
        <v>321</v>
      </c>
      <c r="S27" s="116" t="s">
        <v>324</v>
      </c>
      <c r="T27" s="116" t="str">
        <f t="shared" si="8"/>
        <v>Other1 Short</v>
      </c>
      <c r="U27" s="120">
        <v>9</v>
      </c>
      <c r="AB27" s="5">
        <v>1</v>
      </c>
      <c r="AC27" s="6" t="s">
        <v>195</v>
      </c>
      <c r="AD27" s="6" t="s">
        <v>195</v>
      </c>
      <c r="AE27" s="18">
        <v>1</v>
      </c>
    </row>
    <row r="28" spans="1:31" ht="46" customHeight="1" thickBot="1">
      <c r="F28" s="79" t="s">
        <v>321</v>
      </c>
      <c r="G28" s="284" t="s">
        <v>100</v>
      </c>
      <c r="H28" s="294" t="s">
        <v>101</v>
      </c>
      <c r="I28" s="284" t="str">
        <f t="shared" ref="I28" si="9">F28&amp;" "&amp;G28</f>
        <v>Other1 Dead</v>
      </c>
      <c r="J28" s="285">
        <v>0</v>
      </c>
      <c r="K28" s="109"/>
      <c r="L28" s="1"/>
      <c r="R28" s="79" t="s">
        <v>321</v>
      </c>
      <c r="S28" s="117" t="s">
        <v>100</v>
      </c>
      <c r="T28" s="117" t="str">
        <f t="shared" si="8"/>
        <v>Other1 Dead</v>
      </c>
      <c r="U28" s="7">
        <v>0</v>
      </c>
      <c r="AB28" s="5">
        <v>2</v>
      </c>
      <c r="AC28" s="6" t="s">
        <v>196</v>
      </c>
      <c r="AD28" s="6" t="s">
        <v>196</v>
      </c>
      <c r="AE28" s="18">
        <v>3</v>
      </c>
    </row>
    <row r="29" spans="1:31" ht="46" customHeight="1" thickBot="1">
      <c r="F29" s="112"/>
      <c r="H29" s="1"/>
      <c r="I29" s="1"/>
      <c r="J29" s="1"/>
      <c r="K29" s="1"/>
      <c r="L29" s="1"/>
      <c r="R29" s="78" t="s">
        <v>330</v>
      </c>
      <c r="S29" s="290" t="s">
        <v>325</v>
      </c>
      <c r="T29" s="290" t="str">
        <f t="shared" si="8"/>
        <v>Other2 &gt; 50 yrs</v>
      </c>
      <c r="U29" s="291">
        <v>28</v>
      </c>
      <c r="AB29" s="5">
        <v>3</v>
      </c>
      <c r="AC29" s="6" t="s">
        <v>197</v>
      </c>
      <c r="AD29" s="6" t="s">
        <v>197</v>
      </c>
      <c r="AE29" s="18">
        <v>5</v>
      </c>
    </row>
    <row r="30" spans="1:31" ht="46" customHeight="1" thickBot="1">
      <c r="F30" s="112"/>
      <c r="H30" s="1"/>
      <c r="I30" s="1"/>
      <c r="J30" s="1"/>
      <c r="K30" s="108"/>
      <c r="L30" s="1"/>
      <c r="R30" s="78" t="s">
        <v>330</v>
      </c>
      <c r="S30" s="288" t="s">
        <v>326</v>
      </c>
      <c r="T30" s="288" t="str">
        <f t="shared" si="8"/>
        <v>Other2 25-50 yrs</v>
      </c>
      <c r="U30" s="289">
        <v>25</v>
      </c>
      <c r="AB30" s="5">
        <v>4</v>
      </c>
      <c r="AC30" s="6" t="s">
        <v>198</v>
      </c>
      <c r="AD30" s="6" t="s">
        <v>198</v>
      </c>
      <c r="AE30" s="18">
        <v>6</v>
      </c>
    </row>
    <row r="31" spans="1:31" ht="46" customHeight="1" thickBot="1">
      <c r="F31" s="112"/>
      <c r="H31" s="1"/>
      <c r="I31" s="1"/>
      <c r="J31" s="1"/>
      <c r="K31" s="110"/>
      <c r="L31" s="1"/>
      <c r="R31" s="78" t="s">
        <v>330</v>
      </c>
      <c r="S31" s="286" t="s">
        <v>327</v>
      </c>
      <c r="T31" s="286" t="str">
        <f t="shared" si="8"/>
        <v>Other2 16-25 yrs</v>
      </c>
      <c r="U31" s="287">
        <v>18</v>
      </c>
      <c r="AB31" s="5">
        <v>5</v>
      </c>
      <c r="AC31" s="8" t="s">
        <v>199</v>
      </c>
      <c r="AD31" s="8" t="s">
        <v>199</v>
      </c>
      <c r="AE31" s="18">
        <v>7</v>
      </c>
    </row>
    <row r="32" spans="1:31" ht="46" customHeight="1" thickBot="1">
      <c r="F32" s="112"/>
      <c r="H32" s="1"/>
      <c r="I32" s="1"/>
      <c r="J32" s="1"/>
      <c r="K32" s="111"/>
      <c r="L32" s="1"/>
      <c r="R32" s="78" t="s">
        <v>330</v>
      </c>
      <c r="S32" s="288" t="s">
        <v>328</v>
      </c>
      <c r="T32" s="288" t="str">
        <f t="shared" si="8"/>
        <v>Other2 6–15 yrs</v>
      </c>
      <c r="U32" s="289">
        <v>14</v>
      </c>
      <c r="AB32" s="5">
        <v>6</v>
      </c>
      <c r="AC32" s="6" t="s">
        <v>200</v>
      </c>
      <c r="AD32" s="6" t="s">
        <v>200</v>
      </c>
      <c r="AE32" s="18">
        <v>8</v>
      </c>
    </row>
    <row r="33" spans="6:32" ht="46" customHeight="1" thickBot="1">
      <c r="F33" s="112"/>
      <c r="H33" s="1"/>
      <c r="I33" s="1"/>
      <c r="J33" s="1"/>
      <c r="K33" s="1"/>
      <c r="L33" s="1"/>
      <c r="R33" s="78" t="s">
        <v>330</v>
      </c>
      <c r="S33" s="286" t="s">
        <v>126</v>
      </c>
      <c r="T33" s="286" t="str">
        <f t="shared" si="8"/>
        <v>Other2 1-5 yrs</v>
      </c>
      <c r="U33" s="287">
        <v>9</v>
      </c>
      <c r="AB33" s="9"/>
    </row>
    <row r="34" spans="6:32" ht="46" customHeight="1" thickBot="1">
      <c r="F34" s="112"/>
      <c r="H34" s="1"/>
      <c r="I34" s="1"/>
      <c r="J34" s="1"/>
      <c r="K34" s="1"/>
      <c r="L34" s="1"/>
      <c r="R34" s="79" t="s">
        <v>330</v>
      </c>
      <c r="S34" s="296" t="s">
        <v>329</v>
      </c>
      <c r="T34" s="296" t="str">
        <f t="shared" si="8"/>
        <v>Other2  0 yrs</v>
      </c>
      <c r="U34" s="295">
        <v>0</v>
      </c>
      <c r="AB34" s="3" t="s">
        <v>46</v>
      </c>
      <c r="AC34" s="170" t="s">
        <v>201</v>
      </c>
      <c r="AD34" s="170" t="s">
        <v>260</v>
      </c>
      <c r="AE34" s="58" t="s">
        <v>51</v>
      </c>
      <c r="AF34" s="107"/>
    </row>
    <row r="35" spans="6:32" ht="46" customHeight="1" thickBot="1">
      <c r="F35" s="112"/>
      <c r="H35" s="1"/>
      <c r="I35" s="1"/>
      <c r="J35" s="1"/>
      <c r="L35" s="1"/>
      <c r="S35"/>
      <c r="AB35" s="5">
        <v>1</v>
      </c>
      <c r="AC35" s="167" t="s">
        <v>153</v>
      </c>
      <c r="AD35" s="167" t="s">
        <v>153</v>
      </c>
      <c r="AE35" s="18">
        <v>0</v>
      </c>
    </row>
    <row r="36" spans="6:32" ht="46" customHeight="1" thickBot="1">
      <c r="F36" s="112"/>
      <c r="H36" s="1"/>
      <c r="I36" s="1"/>
      <c r="J36" s="1"/>
      <c r="S36"/>
      <c r="AB36" s="5">
        <v>2</v>
      </c>
      <c r="AC36" s="11" t="s">
        <v>261</v>
      </c>
      <c r="AD36" s="11" t="s">
        <v>262</v>
      </c>
      <c r="AE36" s="18">
        <v>3</v>
      </c>
      <c r="AF36" s="230"/>
    </row>
    <row r="37" spans="6:32" ht="46.5" thickBot="1">
      <c r="F37" s="91"/>
      <c r="S37"/>
      <c r="AB37" s="5">
        <v>3</v>
      </c>
      <c r="AC37" s="11" t="s">
        <v>263</v>
      </c>
      <c r="AD37" s="11" t="s">
        <v>264</v>
      </c>
      <c r="AE37" s="18">
        <v>6</v>
      </c>
      <c r="AF37" s="230"/>
    </row>
    <row r="38" spans="6:32" ht="46" customHeight="1" thickBot="1">
      <c r="F38" s="91"/>
      <c r="S38"/>
      <c r="AB38" s="5">
        <v>4</v>
      </c>
      <c r="AC38" s="11" t="s">
        <v>265</v>
      </c>
      <c r="AD38" s="11" t="s">
        <v>266</v>
      </c>
      <c r="AE38" s="18">
        <v>12</v>
      </c>
      <c r="AF38" s="230"/>
    </row>
    <row r="39" spans="6:32" ht="46" customHeight="1" thickBot="1">
      <c r="F39" s="91"/>
      <c r="S39"/>
      <c r="AB39" s="5">
        <v>5</v>
      </c>
      <c r="AC39" s="11" t="s">
        <v>267</v>
      </c>
      <c r="AD39" s="11" t="s">
        <v>268</v>
      </c>
      <c r="AE39" s="18">
        <v>24</v>
      </c>
      <c r="AF39" s="230"/>
    </row>
    <row r="40" spans="6:32" ht="46" customHeight="1" thickBot="1">
      <c r="F40" s="91"/>
      <c r="G40" s="107"/>
      <c r="S40"/>
      <c r="AB40" s="5">
        <v>6</v>
      </c>
      <c r="AC40" s="11" t="s">
        <v>269</v>
      </c>
      <c r="AD40" s="11" t="s">
        <v>270</v>
      </c>
      <c r="AE40" s="18">
        <v>48</v>
      </c>
      <c r="AF40" s="230"/>
    </row>
    <row r="41" spans="6:32" ht="46" customHeight="1" thickBot="1">
      <c r="AB41" s="5">
        <v>7</v>
      </c>
      <c r="AC41" s="11" t="s">
        <v>271</v>
      </c>
      <c r="AD41" s="11" t="s">
        <v>238</v>
      </c>
      <c r="AE41" s="186"/>
    </row>
  </sheetData>
  <phoneticPr fontId="4"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0C013-03FC-4D98-8FB3-32014A027574}">
  <dimension ref="A1:G565"/>
  <sheetViews>
    <sheetView tabSelected="1" topLeftCell="A480" zoomScale="89" zoomScaleNormal="89" workbookViewId="0">
      <selection activeCell="C503" sqref="C503"/>
    </sheetView>
  </sheetViews>
  <sheetFormatPr defaultRowHeight="12.5" outlineLevelCol="1"/>
  <cols>
    <col min="1" max="1" width="13.26953125" style="200" bestFit="1" customWidth="1"/>
    <col min="2" max="2" width="8.1796875" style="13" customWidth="1" outlineLevel="1"/>
    <col min="3" max="3" width="16" style="20" customWidth="1" outlineLevel="1" collapsed="1"/>
    <col min="4" max="4" width="11.81640625" style="20" customWidth="1"/>
    <col min="5" max="5" width="10.26953125" bestFit="1" customWidth="1"/>
    <col min="6" max="6" width="11.453125" bestFit="1" customWidth="1"/>
    <col min="7" max="7" width="10.26953125" bestFit="1" customWidth="1"/>
    <col min="10" max="10" width="9.54296875" bestFit="1" customWidth="1"/>
  </cols>
  <sheetData>
    <row r="1" spans="1:5" ht="38" thickBot="1">
      <c r="A1" s="231" t="s">
        <v>279</v>
      </c>
      <c r="B1" s="235" t="s">
        <v>280</v>
      </c>
      <c r="C1" s="197" t="s">
        <v>229</v>
      </c>
      <c r="D1" s="199"/>
    </row>
    <row r="2" spans="1:5" ht="13.5" thickBot="1">
      <c r="A2" s="202">
        <v>132.05085</v>
      </c>
      <c r="B2" s="202">
        <v>17.77</v>
      </c>
      <c r="C2" s="198" t="s">
        <v>15</v>
      </c>
      <c r="D2" s="32"/>
    </row>
    <row r="3" spans="1:5" ht="26.5" thickBot="1">
      <c r="B3" s="92" t="s">
        <v>230</v>
      </c>
      <c r="C3" s="132"/>
      <c r="D3" s="232" t="s">
        <v>281</v>
      </c>
    </row>
    <row r="4" spans="1:5">
      <c r="B4" s="190">
        <v>1</v>
      </c>
      <c r="C4" s="193">
        <f>$A$2*B4</f>
        <v>132.05085</v>
      </c>
      <c r="D4" s="194">
        <f>C4/B4</f>
        <v>132.05085</v>
      </c>
    </row>
    <row r="5" spans="1:5">
      <c r="B5" s="192">
        <f>B4+1</f>
        <v>2</v>
      </c>
      <c r="C5" s="193">
        <f t="shared" ref="C5:C13" si="0">$A$2*B5</f>
        <v>264.10169999999999</v>
      </c>
      <c r="D5" s="194">
        <f t="shared" ref="D5:D14" si="1">C5/B5</f>
        <v>132.05085</v>
      </c>
    </row>
    <row r="6" spans="1:5">
      <c r="B6" s="192">
        <f>B5+1</f>
        <v>3</v>
      </c>
      <c r="C6" s="193">
        <f t="shared" si="0"/>
        <v>396.15255000000002</v>
      </c>
      <c r="D6" s="194">
        <f t="shared" si="1"/>
        <v>132.05085</v>
      </c>
    </row>
    <row r="7" spans="1:5">
      <c r="B7" s="192">
        <f t="shared" ref="B7:B53" si="2">B6+1</f>
        <v>4</v>
      </c>
      <c r="C7" s="193">
        <f t="shared" si="0"/>
        <v>528.20339999999999</v>
      </c>
      <c r="D7" s="194">
        <f t="shared" si="1"/>
        <v>132.05085</v>
      </c>
    </row>
    <row r="8" spans="1:5">
      <c r="A8" s="201" t="s">
        <v>231</v>
      </c>
      <c r="B8" s="192">
        <f t="shared" si="2"/>
        <v>5</v>
      </c>
      <c r="C8" s="193">
        <f t="shared" si="0"/>
        <v>660.25424999999996</v>
      </c>
      <c r="D8" s="194">
        <f t="shared" si="1"/>
        <v>132.05085</v>
      </c>
    </row>
    <row r="9" spans="1:5">
      <c r="A9" s="201" t="s">
        <v>282</v>
      </c>
      <c r="B9" s="192">
        <f t="shared" si="2"/>
        <v>6</v>
      </c>
      <c r="C9" s="193">
        <f t="shared" si="0"/>
        <v>792.30510000000004</v>
      </c>
      <c r="D9" s="194">
        <f t="shared" si="1"/>
        <v>132.05085</v>
      </c>
    </row>
    <row r="10" spans="1:5">
      <c r="A10" s="200" t="s">
        <v>283</v>
      </c>
      <c r="B10" s="192">
        <f t="shared" si="2"/>
        <v>7</v>
      </c>
      <c r="C10" s="193">
        <f t="shared" si="0"/>
        <v>924.35595000000001</v>
      </c>
      <c r="D10" s="194">
        <f t="shared" si="1"/>
        <v>132.05085</v>
      </c>
    </row>
    <row r="11" spans="1:5">
      <c r="B11" s="192">
        <f t="shared" si="2"/>
        <v>8</v>
      </c>
      <c r="C11" s="193">
        <f t="shared" si="0"/>
        <v>1056.4068</v>
      </c>
      <c r="D11" s="194">
        <f t="shared" si="1"/>
        <v>132.05085</v>
      </c>
    </row>
    <row r="12" spans="1:5">
      <c r="B12" s="192">
        <f t="shared" si="2"/>
        <v>9</v>
      </c>
      <c r="C12" s="193">
        <f t="shared" si="0"/>
        <v>1188.4576500000001</v>
      </c>
      <c r="D12" s="194">
        <f t="shared" si="1"/>
        <v>132.05085</v>
      </c>
    </row>
    <row r="13" spans="1:5">
      <c r="B13" s="195">
        <f t="shared" si="2"/>
        <v>10</v>
      </c>
      <c r="C13" s="236">
        <f t="shared" si="0"/>
        <v>1320.5084999999999</v>
      </c>
      <c r="D13" s="196">
        <f t="shared" si="1"/>
        <v>132.05085</v>
      </c>
    </row>
    <row r="14" spans="1:5">
      <c r="A14" s="201" t="s">
        <v>232</v>
      </c>
      <c r="B14" s="192">
        <f t="shared" si="2"/>
        <v>11</v>
      </c>
      <c r="C14" s="238">
        <f>C13+D13+2* POWER($B$2,2)</f>
        <v>2084.1051499999999</v>
      </c>
      <c r="D14" s="194">
        <f t="shared" si="1"/>
        <v>189.46410454545455</v>
      </c>
      <c r="E14" s="237"/>
    </row>
    <row r="15" spans="1:5">
      <c r="A15" s="201" t="s">
        <v>242</v>
      </c>
      <c r="B15" s="192">
        <f t="shared" si="2"/>
        <v>12</v>
      </c>
      <c r="C15" s="238">
        <f t="shared" ref="C15:C52" si="3">C14+D14+2* POWER($B$2,2)</f>
        <v>2905.1150545454543</v>
      </c>
      <c r="D15" s="194">
        <f t="shared" ref="D15:D54" si="4">C15/B15</f>
        <v>242.09292121212118</v>
      </c>
    </row>
    <row r="16" spans="1:5">
      <c r="B16" s="192">
        <f t="shared" si="2"/>
        <v>13</v>
      </c>
      <c r="C16" s="238">
        <f t="shared" si="3"/>
        <v>3778.7537757575756</v>
      </c>
      <c r="D16" s="194">
        <f t="shared" si="4"/>
        <v>290.67336736596735</v>
      </c>
    </row>
    <row r="17" spans="2:4">
      <c r="B17" s="192">
        <f t="shared" si="2"/>
        <v>14</v>
      </c>
      <c r="C17" s="238">
        <f t="shared" si="3"/>
        <v>4700.9729431235428</v>
      </c>
      <c r="D17" s="194">
        <f t="shared" si="4"/>
        <v>335.78378165168164</v>
      </c>
    </row>
    <row r="18" spans="2:4">
      <c r="B18" s="192">
        <f t="shared" si="2"/>
        <v>15</v>
      </c>
      <c r="C18" s="238">
        <f t="shared" si="3"/>
        <v>5668.3025247752239</v>
      </c>
      <c r="D18" s="194">
        <f t="shared" si="4"/>
        <v>377.8868349850149</v>
      </c>
    </row>
    <row r="19" spans="2:4">
      <c r="B19" s="192">
        <f t="shared" si="2"/>
        <v>16</v>
      </c>
      <c r="C19" s="238">
        <f t="shared" si="3"/>
        <v>6677.7351597602383</v>
      </c>
      <c r="D19" s="194">
        <f t="shared" si="4"/>
        <v>417.35844748501489</v>
      </c>
    </row>
    <row r="20" spans="2:4">
      <c r="B20" s="192">
        <f t="shared" si="2"/>
        <v>17</v>
      </c>
      <c r="C20" s="238">
        <f t="shared" si="3"/>
        <v>7726.6394072452531</v>
      </c>
      <c r="D20" s="194">
        <f t="shared" si="4"/>
        <v>454.50820042619137</v>
      </c>
    </row>
    <row r="21" spans="2:4">
      <c r="B21" s="192">
        <f t="shared" si="2"/>
        <v>18</v>
      </c>
      <c r="C21" s="238">
        <f t="shared" si="3"/>
        <v>8812.6934076714442</v>
      </c>
      <c r="D21" s="194">
        <f t="shared" si="4"/>
        <v>489.5940782039691</v>
      </c>
    </row>
    <row r="22" spans="2:4">
      <c r="B22" s="192">
        <f t="shared" si="2"/>
        <v>19</v>
      </c>
      <c r="C22" s="238">
        <f t="shared" si="3"/>
        <v>9933.8332858754129</v>
      </c>
      <c r="D22" s="194">
        <f t="shared" si="4"/>
        <v>522.83333083554805</v>
      </c>
    </row>
    <row r="23" spans="2:4">
      <c r="B23" s="192">
        <f t="shared" si="2"/>
        <v>20</v>
      </c>
      <c r="C23" s="238">
        <f t="shared" si="3"/>
        <v>11088.212416710961</v>
      </c>
      <c r="D23" s="194">
        <f t="shared" si="4"/>
        <v>554.41062083554812</v>
      </c>
    </row>
    <row r="24" spans="2:4">
      <c r="B24" s="192">
        <f t="shared" si="2"/>
        <v>21</v>
      </c>
      <c r="C24" s="238">
        <f t="shared" si="3"/>
        <v>12274.168837546509</v>
      </c>
      <c r="D24" s="194">
        <f t="shared" si="4"/>
        <v>584.48423035935753</v>
      </c>
    </row>
    <row r="25" spans="2:4">
      <c r="B25" s="192">
        <f t="shared" si="2"/>
        <v>22</v>
      </c>
      <c r="C25" s="238">
        <f t="shared" si="3"/>
        <v>13490.198867905867</v>
      </c>
      <c r="D25" s="194">
        <f t="shared" si="4"/>
        <v>613.19085763208489</v>
      </c>
    </row>
    <row r="26" spans="2:4">
      <c r="B26" s="192">
        <f t="shared" si="2"/>
        <v>23</v>
      </c>
      <c r="C26" s="238">
        <f t="shared" si="3"/>
        <v>14734.935525537952</v>
      </c>
      <c r="D26" s="194">
        <f t="shared" si="4"/>
        <v>640.64937067556309</v>
      </c>
    </row>
    <row r="27" spans="2:4">
      <c r="B27" s="192">
        <f t="shared" si="2"/>
        <v>24</v>
      </c>
      <c r="C27" s="238">
        <f t="shared" si="3"/>
        <v>16007.130696213515</v>
      </c>
      <c r="D27" s="194">
        <f t="shared" si="4"/>
        <v>666.96377900889649</v>
      </c>
    </row>
    <row r="28" spans="2:4">
      <c r="B28" s="192">
        <f t="shared" si="2"/>
        <v>25</v>
      </c>
      <c r="C28" s="238">
        <f t="shared" si="3"/>
        <v>17305.640275222413</v>
      </c>
      <c r="D28" s="194">
        <f t="shared" si="4"/>
        <v>692.22561100889652</v>
      </c>
    </row>
    <row r="29" spans="2:4">
      <c r="B29" s="192">
        <f t="shared" si="2"/>
        <v>26</v>
      </c>
      <c r="C29" s="238">
        <f t="shared" si="3"/>
        <v>18629.411686231309</v>
      </c>
      <c r="D29" s="194">
        <f t="shared" si="4"/>
        <v>716.51583408581962</v>
      </c>
    </row>
    <row r="30" spans="2:4">
      <c r="B30" s="192">
        <f t="shared" si="2"/>
        <v>27</v>
      </c>
      <c r="C30" s="238">
        <f t="shared" si="3"/>
        <v>19977.473320317127</v>
      </c>
      <c r="D30" s="194">
        <f t="shared" si="4"/>
        <v>739.90641927100467</v>
      </c>
    </row>
    <row r="31" spans="2:4">
      <c r="B31" s="192">
        <f t="shared" si="2"/>
        <v>28</v>
      </c>
      <c r="C31" s="238">
        <f t="shared" si="3"/>
        <v>21348.92553958813</v>
      </c>
      <c r="D31" s="194">
        <f t="shared" si="4"/>
        <v>762.46162641386184</v>
      </c>
    </row>
    <row r="32" spans="2:4">
      <c r="B32" s="192">
        <f t="shared" si="2"/>
        <v>29</v>
      </c>
      <c r="C32" s="238">
        <f t="shared" si="3"/>
        <v>22742.93296600199</v>
      </c>
      <c r="D32" s="194">
        <f t="shared" si="4"/>
        <v>784.23906779317213</v>
      </c>
    </row>
    <row r="33" spans="2:4">
      <c r="B33" s="192">
        <f t="shared" si="2"/>
        <v>30</v>
      </c>
      <c r="C33" s="238">
        <f t="shared" si="3"/>
        <v>24158.717833795163</v>
      </c>
      <c r="D33" s="194">
        <f t="shared" si="4"/>
        <v>805.29059445983876</v>
      </c>
    </row>
    <row r="34" spans="2:4">
      <c r="B34" s="192">
        <f t="shared" si="2"/>
        <v>31</v>
      </c>
      <c r="C34" s="238">
        <f t="shared" si="3"/>
        <v>25595.554228255001</v>
      </c>
      <c r="D34" s="194">
        <f t="shared" si="4"/>
        <v>825.66303962112909</v>
      </c>
    </row>
    <row r="35" spans="2:4">
      <c r="B35" s="192">
        <f t="shared" si="2"/>
        <v>32</v>
      </c>
      <c r="C35" s="238">
        <f t="shared" si="3"/>
        <v>27052.763067876131</v>
      </c>
      <c r="D35" s="194">
        <f t="shared" si="4"/>
        <v>845.39884587112908</v>
      </c>
    </row>
    <row r="36" spans="2:4">
      <c r="B36" s="192">
        <f t="shared" si="2"/>
        <v>33</v>
      </c>
      <c r="C36" s="238">
        <f t="shared" si="3"/>
        <v>28529.707713747259</v>
      </c>
      <c r="D36" s="194">
        <f t="shared" si="4"/>
        <v>864.53659738628062</v>
      </c>
    </row>
    <row r="37" spans="2:4">
      <c r="B37" s="192">
        <f t="shared" si="2"/>
        <v>34</v>
      </c>
      <c r="C37" s="238">
        <f t="shared" si="3"/>
        <v>30025.790111133538</v>
      </c>
      <c r="D37" s="194">
        <f t="shared" si="4"/>
        <v>883.11147385686877</v>
      </c>
    </row>
    <row r="38" spans="2:4">
      <c r="B38" s="192">
        <f t="shared" si="2"/>
        <v>35</v>
      </c>
      <c r="C38" s="238">
        <f t="shared" si="3"/>
        <v>31540.447384990406</v>
      </c>
      <c r="D38" s="194">
        <f t="shared" si="4"/>
        <v>901.15563957115444</v>
      </c>
    </row>
    <row r="39" spans="2:4">
      <c r="B39" s="192">
        <f t="shared" si="2"/>
        <v>36</v>
      </c>
      <c r="C39" s="238">
        <f t="shared" si="3"/>
        <v>33073.148824561562</v>
      </c>
      <c r="D39" s="194">
        <f t="shared" si="4"/>
        <v>918.69857846004334</v>
      </c>
    </row>
    <row r="40" spans="2:4">
      <c r="B40" s="192">
        <f t="shared" si="2"/>
        <v>37</v>
      </c>
      <c r="C40" s="238">
        <f t="shared" si="3"/>
        <v>34623.393203021602</v>
      </c>
      <c r="D40" s="194">
        <f t="shared" si="4"/>
        <v>935.76738386544866</v>
      </c>
    </row>
    <row r="41" spans="2:4">
      <c r="B41" s="192">
        <f t="shared" si="2"/>
        <v>38</v>
      </c>
      <c r="C41" s="238">
        <f t="shared" si="3"/>
        <v>36190.706386887054</v>
      </c>
      <c r="D41" s="194">
        <f t="shared" si="4"/>
        <v>952.38701018123822</v>
      </c>
    </row>
    <row r="42" spans="2:4">
      <c r="B42" s="192">
        <f t="shared" si="2"/>
        <v>39</v>
      </c>
      <c r="C42" s="238">
        <f t="shared" si="3"/>
        <v>37774.639197068289</v>
      </c>
      <c r="D42" s="194">
        <f t="shared" si="4"/>
        <v>968.58049223252021</v>
      </c>
    </row>
    <row r="43" spans="2:4">
      <c r="B43" s="192">
        <f t="shared" si="2"/>
        <v>40</v>
      </c>
      <c r="C43" s="238">
        <f t="shared" si="3"/>
        <v>39374.765489300808</v>
      </c>
      <c r="D43" s="194">
        <f t="shared" si="4"/>
        <v>984.36913723252019</v>
      </c>
    </row>
    <row r="44" spans="2:4">
      <c r="B44" s="192">
        <f t="shared" si="2"/>
        <v>41</v>
      </c>
      <c r="C44" s="238">
        <f t="shared" si="3"/>
        <v>40990.680426533327</v>
      </c>
      <c r="D44" s="194">
        <f t="shared" si="4"/>
        <v>999.7726933300811</v>
      </c>
    </row>
    <row r="45" spans="2:4">
      <c r="B45" s="192">
        <f t="shared" si="2"/>
        <v>42</v>
      </c>
      <c r="C45" s="238">
        <f t="shared" si="3"/>
        <v>42621.998919863407</v>
      </c>
      <c r="D45" s="194">
        <f t="shared" si="4"/>
        <v>1014.8094980919859</v>
      </c>
    </row>
    <row r="46" spans="2:4">
      <c r="B46" s="192">
        <f t="shared" si="2"/>
        <v>43</v>
      </c>
      <c r="C46" s="238">
        <f t="shared" si="3"/>
        <v>44268.354217955392</v>
      </c>
      <c r="D46" s="194">
        <f t="shared" si="4"/>
        <v>1029.4966097198928</v>
      </c>
    </row>
    <row r="47" spans="2:4">
      <c r="B47" s="192">
        <f t="shared" si="2"/>
        <v>44</v>
      </c>
      <c r="C47" s="238">
        <f t="shared" si="3"/>
        <v>45929.396627675284</v>
      </c>
      <c r="D47" s="194">
        <f t="shared" si="4"/>
        <v>1043.8499233562563</v>
      </c>
    </row>
    <row r="48" spans="2:4">
      <c r="B48" s="192">
        <f t="shared" si="2"/>
        <v>45</v>
      </c>
      <c r="C48" s="238">
        <f t="shared" si="3"/>
        <v>47604.792351031538</v>
      </c>
      <c r="D48" s="194">
        <f t="shared" si="4"/>
        <v>1057.8842744673675</v>
      </c>
    </row>
    <row r="49" spans="1:7">
      <c r="B49" s="192">
        <f t="shared" si="2"/>
        <v>46</v>
      </c>
      <c r="C49" s="238">
        <f t="shared" si="3"/>
        <v>49294.222425498905</v>
      </c>
      <c r="D49" s="194">
        <f t="shared" si="4"/>
        <v>1071.6135309891067</v>
      </c>
    </row>
    <row r="50" spans="1:7">
      <c r="B50" s="192">
        <f t="shared" si="2"/>
        <v>47</v>
      </c>
      <c r="C50" s="238">
        <f t="shared" si="3"/>
        <v>50997.381756488008</v>
      </c>
      <c r="D50" s="194">
        <f t="shared" si="4"/>
        <v>1085.0506756699576</v>
      </c>
    </row>
    <row r="51" spans="1:7">
      <c r="B51" s="192">
        <f t="shared" si="2"/>
        <v>48</v>
      </c>
      <c r="C51" s="238">
        <f t="shared" si="3"/>
        <v>52713.978232157962</v>
      </c>
      <c r="D51" s="194">
        <f t="shared" si="4"/>
        <v>1098.2078798366242</v>
      </c>
    </row>
    <row r="52" spans="1:7">
      <c r="B52" s="192">
        <f t="shared" si="2"/>
        <v>49</v>
      </c>
      <c r="C52" s="238">
        <f t="shared" si="3"/>
        <v>54443.73191199459</v>
      </c>
      <c r="D52" s="194">
        <f t="shared" si="4"/>
        <v>1111.0965696325427</v>
      </c>
    </row>
    <row r="53" spans="1:7">
      <c r="B53" s="195">
        <f t="shared" si="2"/>
        <v>50</v>
      </c>
      <c r="C53" s="238">
        <f>C52+D52+2* POWER($B$2,2)</f>
        <v>56186.374281627133</v>
      </c>
      <c r="D53" s="196">
        <f t="shared" si="4"/>
        <v>1123.7274856325428</v>
      </c>
      <c r="F53" s="241"/>
      <c r="G53" s="241"/>
    </row>
    <row r="54" spans="1:7">
      <c r="A54" s="201" t="s">
        <v>233</v>
      </c>
      <c r="B54" s="192">
        <f t="shared" ref="B54" si="5">B53+1</f>
        <v>51</v>
      </c>
      <c r="C54" s="193">
        <f>C53+C53/B53</f>
        <v>57310.101767259679</v>
      </c>
      <c r="D54" s="194">
        <f t="shared" si="4"/>
        <v>1123.7274856325428</v>
      </c>
      <c r="E54" s="241"/>
      <c r="F54" s="241"/>
    </row>
    <row r="55" spans="1:7">
      <c r="A55" s="201" t="s">
        <v>284</v>
      </c>
      <c r="B55" s="192">
        <f t="shared" ref="B55:B118" si="6">B54+1</f>
        <v>52</v>
      </c>
      <c r="C55" s="193">
        <f t="shared" ref="C55:C118" si="7">C54+C54/B54</f>
        <v>58433.829252892225</v>
      </c>
      <c r="D55" s="194">
        <f t="shared" ref="D55:D118" si="8">C55/B55</f>
        <v>1123.7274856325428</v>
      </c>
      <c r="E55" s="241"/>
      <c r="F55" s="241"/>
    </row>
    <row r="56" spans="1:7">
      <c r="A56" s="200" t="s">
        <v>285</v>
      </c>
      <c r="B56" s="192">
        <f t="shared" si="6"/>
        <v>53</v>
      </c>
      <c r="C56" s="193">
        <f t="shared" si="7"/>
        <v>59557.55673852477</v>
      </c>
      <c r="D56" s="194">
        <f t="shared" si="8"/>
        <v>1123.7274856325428</v>
      </c>
      <c r="E56" s="241"/>
      <c r="F56" s="241"/>
    </row>
    <row r="57" spans="1:7">
      <c r="B57" s="192">
        <f t="shared" si="6"/>
        <v>54</v>
      </c>
      <c r="C57" s="193">
        <f t="shared" si="7"/>
        <v>60681.284224157316</v>
      </c>
      <c r="D57" s="194">
        <f t="shared" si="8"/>
        <v>1123.727485632543</v>
      </c>
      <c r="E57" s="241"/>
      <c r="F57" s="241"/>
    </row>
    <row r="58" spans="1:7">
      <c r="B58" s="192">
        <f t="shared" si="6"/>
        <v>55</v>
      </c>
      <c r="C58" s="193">
        <f t="shared" si="7"/>
        <v>61805.011709789862</v>
      </c>
      <c r="D58" s="194">
        <f t="shared" si="8"/>
        <v>1123.727485632543</v>
      </c>
      <c r="E58" s="241"/>
      <c r="F58" s="241"/>
    </row>
    <row r="59" spans="1:7">
      <c r="B59" s="192">
        <f t="shared" si="6"/>
        <v>56</v>
      </c>
      <c r="C59" s="193">
        <f t="shared" si="7"/>
        <v>62928.739195422408</v>
      </c>
      <c r="D59" s="194">
        <f t="shared" si="8"/>
        <v>1123.727485632543</v>
      </c>
      <c r="E59" s="241"/>
      <c r="F59" s="241"/>
    </row>
    <row r="60" spans="1:7">
      <c r="B60" s="192">
        <f t="shared" si="6"/>
        <v>57</v>
      </c>
      <c r="C60" s="193">
        <f t="shared" si="7"/>
        <v>64052.466681054953</v>
      </c>
      <c r="D60" s="194">
        <f t="shared" si="8"/>
        <v>1123.727485632543</v>
      </c>
      <c r="E60" s="241"/>
      <c r="F60" s="241"/>
    </row>
    <row r="61" spans="1:7">
      <c r="B61" s="192">
        <f t="shared" si="6"/>
        <v>58</v>
      </c>
      <c r="C61" s="193">
        <f t="shared" si="7"/>
        <v>65176.194166687499</v>
      </c>
      <c r="D61" s="194">
        <f t="shared" si="8"/>
        <v>1123.727485632543</v>
      </c>
      <c r="F61" s="241"/>
    </row>
    <row r="62" spans="1:7">
      <c r="B62" s="192">
        <f t="shared" si="6"/>
        <v>59</v>
      </c>
      <c r="C62" s="193">
        <f t="shared" si="7"/>
        <v>66299.921652320045</v>
      </c>
      <c r="D62" s="194">
        <f t="shared" si="8"/>
        <v>1123.7274856325432</v>
      </c>
      <c r="F62" s="241"/>
    </row>
    <row r="63" spans="1:7">
      <c r="B63" s="192">
        <f t="shared" si="6"/>
        <v>60</v>
      </c>
      <c r="C63" s="193">
        <f t="shared" si="7"/>
        <v>67423.649137952583</v>
      </c>
      <c r="D63" s="194">
        <f t="shared" si="8"/>
        <v>1123.727485632543</v>
      </c>
      <c r="F63" s="241"/>
    </row>
    <row r="64" spans="1:7">
      <c r="B64" s="192">
        <f t="shared" si="6"/>
        <v>61</v>
      </c>
      <c r="C64" s="193">
        <f t="shared" si="7"/>
        <v>68547.376623585122</v>
      </c>
      <c r="D64" s="194">
        <f t="shared" si="8"/>
        <v>1123.727485632543</v>
      </c>
      <c r="F64" s="241"/>
    </row>
    <row r="65" spans="2:6">
      <c r="B65" s="192">
        <f t="shared" si="6"/>
        <v>62</v>
      </c>
      <c r="C65" s="193">
        <f t="shared" si="7"/>
        <v>69671.10410921766</v>
      </c>
      <c r="D65" s="194">
        <f t="shared" si="8"/>
        <v>1123.727485632543</v>
      </c>
      <c r="F65" s="241"/>
    </row>
    <row r="66" spans="2:6">
      <c r="B66" s="192">
        <f t="shared" si="6"/>
        <v>63</v>
      </c>
      <c r="C66" s="193">
        <f t="shared" si="7"/>
        <v>70794.831594850199</v>
      </c>
      <c r="D66" s="194">
        <f t="shared" si="8"/>
        <v>1123.7274856325428</v>
      </c>
    </row>
    <row r="67" spans="2:6">
      <c r="B67" s="192">
        <f t="shared" si="6"/>
        <v>64</v>
      </c>
      <c r="C67" s="193">
        <f t="shared" si="7"/>
        <v>71918.559080482737</v>
      </c>
      <c r="D67" s="194">
        <f t="shared" si="8"/>
        <v>1123.7274856325428</v>
      </c>
    </row>
    <row r="68" spans="2:6">
      <c r="B68" s="192">
        <f t="shared" si="6"/>
        <v>65</v>
      </c>
      <c r="C68" s="193">
        <f t="shared" si="7"/>
        <v>73042.286566115275</v>
      </c>
      <c r="D68" s="194">
        <f t="shared" si="8"/>
        <v>1123.7274856325428</v>
      </c>
    </row>
    <row r="69" spans="2:6">
      <c r="B69" s="192">
        <f t="shared" si="6"/>
        <v>66</v>
      </c>
      <c r="C69" s="193">
        <f t="shared" si="7"/>
        <v>74166.014051747814</v>
      </c>
      <c r="D69" s="194">
        <f t="shared" si="8"/>
        <v>1123.7274856325425</v>
      </c>
    </row>
    <row r="70" spans="2:6">
      <c r="B70" s="192">
        <f t="shared" si="6"/>
        <v>67</v>
      </c>
      <c r="C70" s="193">
        <f t="shared" si="7"/>
        <v>75289.741537380352</v>
      </c>
      <c r="D70" s="194">
        <f t="shared" si="8"/>
        <v>1123.7274856325425</v>
      </c>
    </row>
    <row r="71" spans="2:6">
      <c r="B71" s="192">
        <f t="shared" si="6"/>
        <v>68</v>
      </c>
      <c r="C71" s="193">
        <f t="shared" si="7"/>
        <v>76413.469023012891</v>
      </c>
      <c r="D71" s="194">
        <f t="shared" si="8"/>
        <v>1123.7274856325425</v>
      </c>
    </row>
    <row r="72" spans="2:6">
      <c r="B72" s="192">
        <f t="shared" si="6"/>
        <v>69</v>
      </c>
      <c r="C72" s="193">
        <f t="shared" si="7"/>
        <v>77537.196508645429</v>
      </c>
      <c r="D72" s="194">
        <f t="shared" si="8"/>
        <v>1123.7274856325425</v>
      </c>
    </row>
    <row r="73" spans="2:6">
      <c r="B73" s="192">
        <f t="shared" si="6"/>
        <v>70</v>
      </c>
      <c r="C73" s="193">
        <f t="shared" si="7"/>
        <v>78660.923994277968</v>
      </c>
      <c r="D73" s="194">
        <f t="shared" si="8"/>
        <v>1123.7274856325423</v>
      </c>
    </row>
    <row r="74" spans="2:6">
      <c r="B74" s="192">
        <f t="shared" si="6"/>
        <v>71</v>
      </c>
      <c r="C74" s="193">
        <f t="shared" si="7"/>
        <v>79784.651479910506</v>
      </c>
      <c r="D74" s="194">
        <f t="shared" si="8"/>
        <v>1123.7274856325423</v>
      </c>
    </row>
    <row r="75" spans="2:6">
      <c r="B75" s="192">
        <f t="shared" si="6"/>
        <v>72</v>
      </c>
      <c r="C75" s="193">
        <f t="shared" si="7"/>
        <v>80908.378965543045</v>
      </c>
      <c r="D75" s="194">
        <f t="shared" si="8"/>
        <v>1123.7274856325423</v>
      </c>
    </row>
    <row r="76" spans="2:6">
      <c r="B76" s="192">
        <f t="shared" si="6"/>
        <v>73</v>
      </c>
      <c r="C76" s="193">
        <f t="shared" si="7"/>
        <v>82032.106451175583</v>
      </c>
      <c r="D76" s="194">
        <f t="shared" si="8"/>
        <v>1123.7274856325423</v>
      </c>
    </row>
    <row r="77" spans="2:6">
      <c r="B77" s="192">
        <f t="shared" si="6"/>
        <v>74</v>
      </c>
      <c r="C77" s="193">
        <f t="shared" si="7"/>
        <v>83155.833936808122</v>
      </c>
      <c r="D77" s="194">
        <f t="shared" si="8"/>
        <v>1123.7274856325421</v>
      </c>
    </row>
    <row r="78" spans="2:6">
      <c r="B78" s="192">
        <f t="shared" si="6"/>
        <v>75</v>
      </c>
      <c r="C78" s="193">
        <f t="shared" si="7"/>
        <v>84279.56142244066</v>
      </c>
      <c r="D78" s="194">
        <f t="shared" si="8"/>
        <v>1123.7274856325421</v>
      </c>
    </row>
    <row r="79" spans="2:6">
      <c r="B79" s="192">
        <f t="shared" si="6"/>
        <v>76</v>
      </c>
      <c r="C79" s="193">
        <f t="shared" si="7"/>
        <v>85403.288908073198</v>
      </c>
      <c r="D79" s="194">
        <f t="shared" si="8"/>
        <v>1123.7274856325421</v>
      </c>
    </row>
    <row r="80" spans="2:6">
      <c r="B80" s="192">
        <f t="shared" si="6"/>
        <v>77</v>
      </c>
      <c r="C80" s="193">
        <f t="shared" si="7"/>
        <v>86527.016393705737</v>
      </c>
      <c r="D80" s="194">
        <f t="shared" si="8"/>
        <v>1123.7274856325421</v>
      </c>
    </row>
    <row r="81" spans="2:4">
      <c r="B81" s="192">
        <f t="shared" si="6"/>
        <v>78</v>
      </c>
      <c r="C81" s="193">
        <f t="shared" si="7"/>
        <v>87650.743879338275</v>
      </c>
      <c r="D81" s="194">
        <f t="shared" si="8"/>
        <v>1123.7274856325421</v>
      </c>
    </row>
    <row r="82" spans="2:4">
      <c r="B82" s="192">
        <f t="shared" si="6"/>
        <v>79</v>
      </c>
      <c r="C82" s="193">
        <f t="shared" si="7"/>
        <v>88774.471364970814</v>
      </c>
      <c r="D82" s="194">
        <f t="shared" si="8"/>
        <v>1123.7274856325419</v>
      </c>
    </row>
    <row r="83" spans="2:4">
      <c r="B83" s="192">
        <f t="shared" si="6"/>
        <v>80</v>
      </c>
      <c r="C83" s="193">
        <f t="shared" si="7"/>
        <v>89898.198850603352</v>
      </c>
      <c r="D83" s="194">
        <f t="shared" si="8"/>
        <v>1123.7274856325419</v>
      </c>
    </row>
    <row r="84" spans="2:4">
      <c r="B84" s="192">
        <f t="shared" si="6"/>
        <v>81</v>
      </c>
      <c r="C84" s="193">
        <f t="shared" si="7"/>
        <v>91021.926336235891</v>
      </c>
      <c r="D84" s="194">
        <f t="shared" si="8"/>
        <v>1123.7274856325419</v>
      </c>
    </row>
    <row r="85" spans="2:4">
      <c r="B85" s="192">
        <f t="shared" si="6"/>
        <v>82</v>
      </c>
      <c r="C85" s="193">
        <f t="shared" si="7"/>
        <v>92145.653821868429</v>
      </c>
      <c r="D85" s="194">
        <f t="shared" si="8"/>
        <v>1123.7274856325419</v>
      </c>
    </row>
    <row r="86" spans="2:4">
      <c r="B86" s="192">
        <f t="shared" si="6"/>
        <v>83</v>
      </c>
      <c r="C86" s="193">
        <f t="shared" si="7"/>
        <v>93269.381307500968</v>
      </c>
      <c r="D86" s="194">
        <f t="shared" si="8"/>
        <v>1123.7274856325419</v>
      </c>
    </row>
    <row r="87" spans="2:4">
      <c r="B87" s="192">
        <f t="shared" si="6"/>
        <v>84</v>
      </c>
      <c r="C87" s="193">
        <f t="shared" si="7"/>
        <v>94393.108793133506</v>
      </c>
      <c r="D87" s="194">
        <f t="shared" si="8"/>
        <v>1123.7274856325416</v>
      </c>
    </row>
    <row r="88" spans="2:4">
      <c r="B88" s="192">
        <f t="shared" si="6"/>
        <v>85</v>
      </c>
      <c r="C88" s="193">
        <f t="shared" si="7"/>
        <v>95516.836278766044</v>
      </c>
      <c r="D88" s="194">
        <f t="shared" si="8"/>
        <v>1123.7274856325416</v>
      </c>
    </row>
    <row r="89" spans="2:4">
      <c r="B89" s="192">
        <f t="shared" si="6"/>
        <v>86</v>
      </c>
      <c r="C89" s="193">
        <f t="shared" si="7"/>
        <v>96640.563764398583</v>
      </c>
      <c r="D89" s="194">
        <f t="shared" si="8"/>
        <v>1123.7274856325416</v>
      </c>
    </row>
    <row r="90" spans="2:4">
      <c r="B90" s="192">
        <f t="shared" si="6"/>
        <v>87</v>
      </c>
      <c r="C90" s="193">
        <f t="shared" si="7"/>
        <v>97764.291250031121</v>
      </c>
      <c r="D90" s="194">
        <f t="shared" si="8"/>
        <v>1123.7274856325416</v>
      </c>
    </row>
    <row r="91" spans="2:4">
      <c r="B91" s="192">
        <f t="shared" si="6"/>
        <v>88</v>
      </c>
      <c r="C91" s="193">
        <f t="shared" si="7"/>
        <v>98888.01873566366</v>
      </c>
      <c r="D91" s="194">
        <f t="shared" si="8"/>
        <v>1123.7274856325416</v>
      </c>
    </row>
    <row r="92" spans="2:4">
      <c r="B92" s="192">
        <f t="shared" si="6"/>
        <v>89</v>
      </c>
      <c r="C92" s="193">
        <f t="shared" si="7"/>
        <v>100011.7462212962</v>
      </c>
      <c r="D92" s="194">
        <f t="shared" si="8"/>
        <v>1123.7274856325416</v>
      </c>
    </row>
    <row r="93" spans="2:4">
      <c r="B93" s="192">
        <f t="shared" si="6"/>
        <v>90</v>
      </c>
      <c r="C93" s="193">
        <f t="shared" si="7"/>
        <v>101135.47370692874</v>
      </c>
      <c r="D93" s="194">
        <f t="shared" si="8"/>
        <v>1123.7274856325416</v>
      </c>
    </row>
    <row r="94" spans="2:4">
      <c r="B94" s="192">
        <f t="shared" si="6"/>
        <v>91</v>
      </c>
      <c r="C94" s="193">
        <f t="shared" si="7"/>
        <v>102259.20119256128</v>
      </c>
      <c r="D94" s="194">
        <f t="shared" si="8"/>
        <v>1123.7274856325414</v>
      </c>
    </row>
    <row r="95" spans="2:4">
      <c r="B95" s="192">
        <f t="shared" si="6"/>
        <v>92</v>
      </c>
      <c r="C95" s="193">
        <f t="shared" si="7"/>
        <v>103382.92867819381</v>
      </c>
      <c r="D95" s="194">
        <f t="shared" si="8"/>
        <v>1123.7274856325414</v>
      </c>
    </row>
    <row r="96" spans="2:4">
      <c r="B96" s="192">
        <f t="shared" si="6"/>
        <v>93</v>
      </c>
      <c r="C96" s="193">
        <f t="shared" si="7"/>
        <v>104506.65616382635</v>
      </c>
      <c r="D96" s="194">
        <f t="shared" si="8"/>
        <v>1123.7274856325414</v>
      </c>
    </row>
    <row r="97" spans="2:4">
      <c r="B97" s="192">
        <f t="shared" si="6"/>
        <v>94</v>
      </c>
      <c r="C97" s="193">
        <f t="shared" si="7"/>
        <v>105630.38364945889</v>
      </c>
      <c r="D97" s="194">
        <f t="shared" si="8"/>
        <v>1123.7274856325414</v>
      </c>
    </row>
    <row r="98" spans="2:4">
      <c r="B98" s="192">
        <f t="shared" si="6"/>
        <v>95</v>
      </c>
      <c r="C98" s="193">
        <f t="shared" si="7"/>
        <v>106754.11113509143</v>
      </c>
      <c r="D98" s="194">
        <f t="shared" si="8"/>
        <v>1123.7274856325414</v>
      </c>
    </row>
    <row r="99" spans="2:4">
      <c r="B99" s="192">
        <f t="shared" si="6"/>
        <v>96</v>
      </c>
      <c r="C99" s="193">
        <f t="shared" si="7"/>
        <v>107877.83862072397</v>
      </c>
      <c r="D99" s="194">
        <f t="shared" si="8"/>
        <v>1123.7274856325414</v>
      </c>
    </row>
    <row r="100" spans="2:4">
      <c r="B100" s="192">
        <f t="shared" si="6"/>
        <v>97</v>
      </c>
      <c r="C100" s="193">
        <f t="shared" si="7"/>
        <v>109001.56610635651</v>
      </c>
      <c r="D100" s="194">
        <f t="shared" si="8"/>
        <v>1123.7274856325414</v>
      </c>
    </row>
    <row r="101" spans="2:4">
      <c r="B101" s="192">
        <f t="shared" si="6"/>
        <v>98</v>
      </c>
      <c r="C101" s="193">
        <f t="shared" si="7"/>
        <v>110125.29359198904</v>
      </c>
      <c r="D101" s="194">
        <f t="shared" si="8"/>
        <v>1123.7274856325412</v>
      </c>
    </row>
    <row r="102" spans="2:4">
      <c r="B102" s="192">
        <f t="shared" si="6"/>
        <v>99</v>
      </c>
      <c r="C102" s="193">
        <f t="shared" si="7"/>
        <v>111249.02107762158</v>
      </c>
      <c r="D102" s="194">
        <f t="shared" si="8"/>
        <v>1123.7274856325412</v>
      </c>
    </row>
    <row r="103" spans="2:4">
      <c r="B103" s="192">
        <f t="shared" si="6"/>
        <v>100</v>
      </c>
      <c r="C103" s="233">
        <f t="shared" si="7"/>
        <v>112372.74856325412</v>
      </c>
      <c r="D103" s="194">
        <f t="shared" si="8"/>
        <v>1123.7274856325412</v>
      </c>
    </row>
    <row r="104" spans="2:4">
      <c r="B104" s="192">
        <f t="shared" si="6"/>
        <v>101</v>
      </c>
      <c r="C104" s="193">
        <f t="shared" si="7"/>
        <v>113496.47604888666</v>
      </c>
      <c r="D104" s="194">
        <f t="shared" si="8"/>
        <v>1123.7274856325412</v>
      </c>
    </row>
    <row r="105" spans="2:4">
      <c r="B105" s="192">
        <f t="shared" si="6"/>
        <v>102</v>
      </c>
      <c r="C105" s="193">
        <f t="shared" si="7"/>
        <v>114620.2035345192</v>
      </c>
      <c r="D105" s="194">
        <f t="shared" si="8"/>
        <v>1123.7274856325412</v>
      </c>
    </row>
    <row r="106" spans="2:4">
      <c r="B106" s="192">
        <f t="shared" si="6"/>
        <v>103</v>
      </c>
      <c r="C106" s="193">
        <f t="shared" si="7"/>
        <v>115743.93102015174</v>
      </c>
      <c r="D106" s="194">
        <f t="shared" si="8"/>
        <v>1123.7274856325412</v>
      </c>
    </row>
    <row r="107" spans="2:4">
      <c r="B107" s="192">
        <f t="shared" si="6"/>
        <v>104</v>
      </c>
      <c r="C107" s="193">
        <f t="shared" si="7"/>
        <v>116867.65850578427</v>
      </c>
      <c r="D107" s="194">
        <f t="shared" si="8"/>
        <v>1123.7274856325412</v>
      </c>
    </row>
    <row r="108" spans="2:4">
      <c r="B108" s="192">
        <f t="shared" si="6"/>
        <v>105</v>
      </c>
      <c r="C108" s="193">
        <f t="shared" si="7"/>
        <v>117991.38599141681</v>
      </c>
      <c r="D108" s="194">
        <f t="shared" si="8"/>
        <v>1123.7274856325412</v>
      </c>
    </row>
    <row r="109" spans="2:4">
      <c r="B109" s="192">
        <f t="shared" si="6"/>
        <v>106</v>
      </c>
      <c r="C109" s="193">
        <f t="shared" si="7"/>
        <v>119115.11347704935</v>
      </c>
      <c r="D109" s="194">
        <f t="shared" si="8"/>
        <v>1123.7274856325409</v>
      </c>
    </row>
    <row r="110" spans="2:4">
      <c r="B110" s="192">
        <f t="shared" si="6"/>
        <v>107</v>
      </c>
      <c r="C110" s="193">
        <f t="shared" si="7"/>
        <v>120238.84096268189</v>
      </c>
      <c r="D110" s="194">
        <f t="shared" si="8"/>
        <v>1123.7274856325409</v>
      </c>
    </row>
    <row r="111" spans="2:4">
      <c r="B111" s="192">
        <f t="shared" si="6"/>
        <v>108</v>
      </c>
      <c r="C111" s="193">
        <f t="shared" si="7"/>
        <v>121362.56844831443</v>
      </c>
      <c r="D111" s="194">
        <f t="shared" si="8"/>
        <v>1123.7274856325409</v>
      </c>
    </row>
    <row r="112" spans="2:4">
      <c r="B112" s="192">
        <f t="shared" si="6"/>
        <v>109</v>
      </c>
      <c r="C112" s="193">
        <f t="shared" si="7"/>
        <v>122486.29593394697</v>
      </c>
      <c r="D112" s="194">
        <f t="shared" si="8"/>
        <v>1123.7274856325409</v>
      </c>
    </row>
    <row r="113" spans="2:4">
      <c r="B113" s="192">
        <f t="shared" si="6"/>
        <v>110</v>
      </c>
      <c r="C113" s="193">
        <f t="shared" si="7"/>
        <v>123610.02341957951</v>
      </c>
      <c r="D113" s="194">
        <f t="shared" si="8"/>
        <v>1123.7274856325409</v>
      </c>
    </row>
    <row r="114" spans="2:4">
      <c r="B114" s="192">
        <f t="shared" si="6"/>
        <v>111</v>
      </c>
      <c r="C114" s="193">
        <f t="shared" si="7"/>
        <v>124733.75090521204</v>
      </c>
      <c r="D114" s="194">
        <f t="shared" si="8"/>
        <v>1123.7274856325409</v>
      </c>
    </row>
    <row r="115" spans="2:4">
      <c r="B115" s="192">
        <f t="shared" si="6"/>
        <v>112</v>
      </c>
      <c r="C115" s="193">
        <f t="shared" si="7"/>
        <v>125857.47839084458</v>
      </c>
      <c r="D115" s="194">
        <f t="shared" si="8"/>
        <v>1123.7274856325409</v>
      </c>
    </row>
    <row r="116" spans="2:4">
      <c r="B116" s="192">
        <f t="shared" si="6"/>
        <v>113</v>
      </c>
      <c r="C116" s="193">
        <f t="shared" si="7"/>
        <v>126981.20587647712</v>
      </c>
      <c r="D116" s="194">
        <f t="shared" si="8"/>
        <v>1123.7274856325409</v>
      </c>
    </row>
    <row r="117" spans="2:4">
      <c r="B117" s="192">
        <f t="shared" si="6"/>
        <v>114</v>
      </c>
      <c r="C117" s="193">
        <f t="shared" si="7"/>
        <v>128104.93336210966</v>
      </c>
      <c r="D117" s="194">
        <f t="shared" si="8"/>
        <v>1123.7274856325409</v>
      </c>
    </row>
    <row r="118" spans="2:4">
      <c r="B118" s="192">
        <f t="shared" si="6"/>
        <v>115</v>
      </c>
      <c r="C118" s="193">
        <f t="shared" si="7"/>
        <v>129228.6608477422</v>
      </c>
      <c r="D118" s="194">
        <f t="shared" si="8"/>
        <v>1123.7274856325409</v>
      </c>
    </row>
    <row r="119" spans="2:4">
      <c r="B119" s="192">
        <f t="shared" ref="B119:B182" si="9">B118+1</f>
        <v>116</v>
      </c>
      <c r="C119" s="193">
        <f t="shared" ref="C119:C182" si="10">C118+C118/B118</f>
        <v>130352.38833337474</v>
      </c>
      <c r="D119" s="194">
        <f t="shared" ref="D119:D182" si="11">C119/B119</f>
        <v>1123.7274856325407</v>
      </c>
    </row>
    <row r="120" spans="2:4">
      <c r="B120" s="192">
        <f t="shared" si="9"/>
        <v>117</v>
      </c>
      <c r="C120" s="193">
        <f t="shared" si="10"/>
        <v>131476.11581900727</v>
      </c>
      <c r="D120" s="194">
        <f t="shared" si="11"/>
        <v>1123.7274856325407</v>
      </c>
    </row>
    <row r="121" spans="2:4">
      <c r="B121" s="192">
        <f t="shared" si="9"/>
        <v>118</v>
      </c>
      <c r="C121" s="193">
        <f t="shared" si="10"/>
        <v>132599.84330463983</v>
      </c>
      <c r="D121" s="194">
        <f t="shared" si="11"/>
        <v>1123.7274856325409</v>
      </c>
    </row>
    <row r="122" spans="2:4">
      <c r="B122" s="192">
        <f t="shared" si="9"/>
        <v>119</v>
      </c>
      <c r="C122" s="193">
        <f t="shared" si="10"/>
        <v>133723.57079027238</v>
      </c>
      <c r="D122" s="194">
        <f t="shared" si="11"/>
        <v>1123.7274856325409</v>
      </c>
    </row>
    <row r="123" spans="2:4">
      <c r="B123" s="192">
        <f t="shared" si="9"/>
        <v>120</v>
      </c>
      <c r="C123" s="193">
        <f t="shared" si="10"/>
        <v>134847.29827590493</v>
      </c>
      <c r="D123" s="194">
        <f t="shared" si="11"/>
        <v>1123.7274856325412</v>
      </c>
    </row>
    <row r="124" spans="2:4">
      <c r="B124" s="192">
        <f t="shared" si="9"/>
        <v>121</v>
      </c>
      <c r="C124" s="193">
        <f t="shared" si="10"/>
        <v>135971.02576153749</v>
      </c>
      <c r="D124" s="194">
        <f t="shared" si="11"/>
        <v>1123.7274856325412</v>
      </c>
    </row>
    <row r="125" spans="2:4">
      <c r="B125" s="192">
        <f t="shared" si="9"/>
        <v>122</v>
      </c>
      <c r="C125" s="193">
        <f t="shared" si="10"/>
        <v>137094.75324717004</v>
      </c>
      <c r="D125" s="194">
        <f t="shared" si="11"/>
        <v>1123.7274856325414</v>
      </c>
    </row>
    <row r="126" spans="2:4">
      <c r="B126" s="192">
        <f t="shared" si="9"/>
        <v>123</v>
      </c>
      <c r="C126" s="193">
        <f t="shared" si="10"/>
        <v>138218.48073280259</v>
      </c>
      <c r="D126" s="194">
        <f t="shared" si="11"/>
        <v>1123.7274856325414</v>
      </c>
    </row>
    <row r="127" spans="2:4">
      <c r="B127" s="192">
        <f t="shared" si="9"/>
        <v>124</v>
      </c>
      <c r="C127" s="193">
        <f t="shared" si="10"/>
        <v>139342.20821843515</v>
      </c>
      <c r="D127" s="194">
        <f t="shared" si="11"/>
        <v>1123.7274856325414</v>
      </c>
    </row>
    <row r="128" spans="2:4">
      <c r="B128" s="192">
        <f t="shared" si="9"/>
        <v>125</v>
      </c>
      <c r="C128" s="193">
        <f t="shared" si="10"/>
        <v>140465.9357040677</v>
      </c>
      <c r="D128" s="194">
        <f t="shared" si="11"/>
        <v>1123.7274856325416</v>
      </c>
    </row>
    <row r="129" spans="2:4">
      <c r="B129" s="192">
        <f t="shared" si="9"/>
        <v>126</v>
      </c>
      <c r="C129" s="193">
        <f t="shared" si="10"/>
        <v>141589.66318970025</v>
      </c>
      <c r="D129" s="194">
        <f t="shared" si="11"/>
        <v>1123.7274856325416</v>
      </c>
    </row>
    <row r="130" spans="2:4">
      <c r="B130" s="192">
        <f t="shared" si="9"/>
        <v>127</v>
      </c>
      <c r="C130" s="193">
        <f t="shared" si="10"/>
        <v>142713.3906753328</v>
      </c>
      <c r="D130" s="194">
        <f t="shared" si="11"/>
        <v>1123.7274856325419</v>
      </c>
    </row>
    <row r="131" spans="2:4">
      <c r="B131" s="192">
        <f t="shared" si="9"/>
        <v>128</v>
      </c>
      <c r="C131" s="193">
        <f t="shared" si="10"/>
        <v>143837.11816096536</v>
      </c>
      <c r="D131" s="194">
        <f t="shared" si="11"/>
        <v>1123.7274856325419</v>
      </c>
    </row>
    <row r="132" spans="2:4">
      <c r="B132" s="192">
        <f t="shared" si="9"/>
        <v>129</v>
      </c>
      <c r="C132" s="193">
        <f t="shared" si="10"/>
        <v>144960.84564659791</v>
      </c>
      <c r="D132" s="194">
        <f t="shared" si="11"/>
        <v>1123.7274856325419</v>
      </c>
    </row>
    <row r="133" spans="2:4">
      <c r="B133" s="192">
        <f t="shared" si="9"/>
        <v>130</v>
      </c>
      <c r="C133" s="193">
        <f t="shared" si="10"/>
        <v>146084.57313223046</v>
      </c>
      <c r="D133" s="194">
        <f t="shared" si="11"/>
        <v>1123.7274856325421</v>
      </c>
    </row>
    <row r="134" spans="2:4">
      <c r="B134" s="192">
        <f t="shared" si="9"/>
        <v>131</v>
      </c>
      <c r="C134" s="193">
        <f t="shared" si="10"/>
        <v>147208.30061786302</v>
      </c>
      <c r="D134" s="194">
        <f t="shared" si="11"/>
        <v>1123.7274856325421</v>
      </c>
    </row>
    <row r="135" spans="2:4">
      <c r="B135" s="192">
        <f t="shared" si="9"/>
        <v>132</v>
      </c>
      <c r="C135" s="193">
        <f t="shared" si="10"/>
        <v>148332.02810349557</v>
      </c>
      <c r="D135" s="194">
        <f t="shared" si="11"/>
        <v>1123.7274856325421</v>
      </c>
    </row>
    <row r="136" spans="2:4">
      <c r="B136" s="192">
        <f t="shared" si="9"/>
        <v>133</v>
      </c>
      <c r="C136" s="193">
        <f t="shared" si="10"/>
        <v>149455.75558912812</v>
      </c>
      <c r="D136" s="194">
        <f t="shared" si="11"/>
        <v>1123.7274856325423</v>
      </c>
    </row>
    <row r="137" spans="2:4">
      <c r="B137" s="192">
        <f t="shared" si="9"/>
        <v>134</v>
      </c>
      <c r="C137" s="193">
        <f t="shared" si="10"/>
        <v>150579.48307476068</v>
      </c>
      <c r="D137" s="194">
        <f t="shared" si="11"/>
        <v>1123.7274856325423</v>
      </c>
    </row>
    <row r="138" spans="2:4">
      <c r="B138" s="192">
        <f t="shared" si="9"/>
        <v>135</v>
      </c>
      <c r="C138" s="193">
        <f t="shared" si="10"/>
        <v>151703.21056039323</v>
      </c>
      <c r="D138" s="194">
        <f t="shared" si="11"/>
        <v>1123.7274856325425</v>
      </c>
    </row>
    <row r="139" spans="2:4">
      <c r="B139" s="192">
        <f t="shared" si="9"/>
        <v>136</v>
      </c>
      <c r="C139" s="193">
        <f t="shared" si="10"/>
        <v>152826.93804602578</v>
      </c>
      <c r="D139" s="194">
        <f t="shared" si="11"/>
        <v>1123.7274856325425</v>
      </c>
    </row>
    <row r="140" spans="2:4">
      <c r="B140" s="192">
        <f t="shared" si="9"/>
        <v>137</v>
      </c>
      <c r="C140" s="193">
        <f t="shared" si="10"/>
        <v>153950.66553165833</v>
      </c>
      <c r="D140" s="194">
        <f t="shared" si="11"/>
        <v>1123.7274856325425</v>
      </c>
    </row>
    <row r="141" spans="2:4">
      <c r="B141" s="192">
        <f t="shared" si="9"/>
        <v>138</v>
      </c>
      <c r="C141" s="193">
        <f t="shared" si="10"/>
        <v>155074.39301729089</v>
      </c>
      <c r="D141" s="194">
        <f t="shared" si="11"/>
        <v>1123.7274856325428</v>
      </c>
    </row>
    <row r="142" spans="2:4">
      <c r="B142" s="192">
        <f t="shared" si="9"/>
        <v>139</v>
      </c>
      <c r="C142" s="193">
        <f t="shared" si="10"/>
        <v>156198.12050292344</v>
      </c>
      <c r="D142" s="194">
        <f t="shared" si="11"/>
        <v>1123.7274856325428</v>
      </c>
    </row>
    <row r="143" spans="2:4">
      <c r="B143" s="192">
        <f t="shared" si="9"/>
        <v>140</v>
      </c>
      <c r="C143" s="193">
        <f t="shared" si="10"/>
        <v>157321.84798855599</v>
      </c>
      <c r="D143" s="194">
        <f t="shared" si="11"/>
        <v>1123.7274856325428</v>
      </c>
    </row>
    <row r="144" spans="2:4">
      <c r="B144" s="192">
        <f t="shared" si="9"/>
        <v>141</v>
      </c>
      <c r="C144" s="193">
        <f t="shared" si="10"/>
        <v>158445.57547418855</v>
      </c>
      <c r="D144" s="194">
        <f t="shared" si="11"/>
        <v>1123.727485632543</v>
      </c>
    </row>
    <row r="145" spans="2:4">
      <c r="B145" s="192">
        <f t="shared" si="9"/>
        <v>142</v>
      </c>
      <c r="C145" s="193">
        <f t="shared" si="10"/>
        <v>159569.3029598211</v>
      </c>
      <c r="D145" s="194">
        <f t="shared" si="11"/>
        <v>1123.727485632543</v>
      </c>
    </row>
    <row r="146" spans="2:4">
      <c r="B146" s="192">
        <f t="shared" si="9"/>
        <v>143</v>
      </c>
      <c r="C146" s="193">
        <f t="shared" si="10"/>
        <v>160693.03044545365</v>
      </c>
      <c r="D146" s="194">
        <f t="shared" si="11"/>
        <v>1123.727485632543</v>
      </c>
    </row>
    <row r="147" spans="2:4">
      <c r="B147" s="192">
        <f t="shared" si="9"/>
        <v>144</v>
      </c>
      <c r="C147" s="193">
        <f t="shared" si="10"/>
        <v>161816.75793108621</v>
      </c>
      <c r="D147" s="194">
        <f t="shared" si="11"/>
        <v>1123.727485632543</v>
      </c>
    </row>
    <row r="148" spans="2:4">
      <c r="B148" s="192">
        <f t="shared" si="9"/>
        <v>145</v>
      </c>
      <c r="C148" s="193">
        <f t="shared" si="10"/>
        <v>162940.48541671876</v>
      </c>
      <c r="D148" s="194">
        <f t="shared" si="11"/>
        <v>1123.7274856325432</v>
      </c>
    </row>
    <row r="149" spans="2:4">
      <c r="B149" s="192">
        <f t="shared" si="9"/>
        <v>146</v>
      </c>
      <c r="C149" s="193">
        <f t="shared" si="10"/>
        <v>164064.21290235131</v>
      </c>
      <c r="D149" s="194">
        <f t="shared" si="11"/>
        <v>1123.7274856325432</v>
      </c>
    </row>
    <row r="150" spans="2:4">
      <c r="B150" s="192">
        <f t="shared" si="9"/>
        <v>147</v>
      </c>
      <c r="C150" s="193">
        <f t="shared" si="10"/>
        <v>165187.94038798386</v>
      </c>
      <c r="D150" s="194">
        <f t="shared" si="11"/>
        <v>1123.7274856325432</v>
      </c>
    </row>
    <row r="151" spans="2:4">
      <c r="B151" s="192">
        <f t="shared" si="9"/>
        <v>148</v>
      </c>
      <c r="C151" s="193">
        <f t="shared" si="10"/>
        <v>166311.66787361642</v>
      </c>
      <c r="D151" s="194">
        <f t="shared" si="11"/>
        <v>1123.7274856325434</v>
      </c>
    </row>
    <row r="152" spans="2:4">
      <c r="B152" s="192">
        <f t="shared" si="9"/>
        <v>149</v>
      </c>
      <c r="C152" s="193">
        <f t="shared" si="10"/>
        <v>167435.39535924897</v>
      </c>
      <c r="D152" s="194">
        <f t="shared" si="11"/>
        <v>1123.7274856325434</v>
      </c>
    </row>
    <row r="153" spans="2:4">
      <c r="B153" s="192">
        <f t="shared" si="9"/>
        <v>150</v>
      </c>
      <c r="C153" s="193">
        <f t="shared" si="10"/>
        <v>168559.12284488152</v>
      </c>
      <c r="D153" s="194">
        <f t="shared" si="11"/>
        <v>1123.7274856325434</v>
      </c>
    </row>
    <row r="154" spans="2:4">
      <c r="B154" s="192">
        <f t="shared" si="9"/>
        <v>151</v>
      </c>
      <c r="C154" s="193">
        <f t="shared" si="10"/>
        <v>169682.85033051408</v>
      </c>
      <c r="D154" s="194">
        <f t="shared" si="11"/>
        <v>1123.7274856325434</v>
      </c>
    </row>
    <row r="155" spans="2:4">
      <c r="B155" s="192">
        <f t="shared" si="9"/>
        <v>152</v>
      </c>
      <c r="C155" s="193">
        <f t="shared" si="10"/>
        <v>170806.57781614663</v>
      </c>
      <c r="D155" s="194">
        <f t="shared" si="11"/>
        <v>1123.7274856325437</v>
      </c>
    </row>
    <row r="156" spans="2:4">
      <c r="B156" s="192">
        <f t="shared" si="9"/>
        <v>153</v>
      </c>
      <c r="C156" s="193">
        <f t="shared" si="10"/>
        <v>171930.30530177918</v>
      </c>
      <c r="D156" s="194">
        <f t="shared" si="11"/>
        <v>1123.7274856325437</v>
      </c>
    </row>
    <row r="157" spans="2:4">
      <c r="B157" s="192">
        <f t="shared" si="9"/>
        <v>154</v>
      </c>
      <c r="C157" s="193">
        <f t="shared" si="10"/>
        <v>173054.03278741174</v>
      </c>
      <c r="D157" s="194">
        <f t="shared" si="11"/>
        <v>1123.7274856325437</v>
      </c>
    </row>
    <row r="158" spans="2:4">
      <c r="B158" s="192">
        <f t="shared" si="9"/>
        <v>155</v>
      </c>
      <c r="C158" s="193">
        <f t="shared" si="10"/>
        <v>174177.76027304429</v>
      </c>
      <c r="D158" s="194">
        <f t="shared" si="11"/>
        <v>1123.7274856325439</v>
      </c>
    </row>
    <row r="159" spans="2:4">
      <c r="B159" s="192">
        <f t="shared" si="9"/>
        <v>156</v>
      </c>
      <c r="C159" s="193">
        <f t="shared" si="10"/>
        <v>175301.48775867684</v>
      </c>
      <c r="D159" s="194">
        <f t="shared" si="11"/>
        <v>1123.7274856325439</v>
      </c>
    </row>
    <row r="160" spans="2:4">
      <c r="B160" s="192">
        <f t="shared" si="9"/>
        <v>157</v>
      </c>
      <c r="C160" s="193">
        <f t="shared" si="10"/>
        <v>176425.21524430939</v>
      </c>
      <c r="D160" s="194">
        <f t="shared" si="11"/>
        <v>1123.7274856325439</v>
      </c>
    </row>
    <row r="161" spans="2:4">
      <c r="B161" s="192">
        <f t="shared" si="9"/>
        <v>158</v>
      </c>
      <c r="C161" s="193">
        <f t="shared" si="10"/>
        <v>177548.94272994195</v>
      </c>
      <c r="D161" s="194">
        <f t="shared" si="11"/>
        <v>1123.7274856325439</v>
      </c>
    </row>
    <row r="162" spans="2:4">
      <c r="B162" s="192">
        <f t="shared" si="9"/>
        <v>159</v>
      </c>
      <c r="C162" s="193">
        <f t="shared" si="10"/>
        <v>178672.6702155745</v>
      </c>
      <c r="D162" s="194">
        <f t="shared" si="11"/>
        <v>1123.7274856325441</v>
      </c>
    </row>
    <row r="163" spans="2:4">
      <c r="B163" s="192">
        <f t="shared" si="9"/>
        <v>160</v>
      </c>
      <c r="C163" s="193">
        <f t="shared" si="10"/>
        <v>179796.39770120705</v>
      </c>
      <c r="D163" s="194">
        <f t="shared" si="11"/>
        <v>1123.7274856325441</v>
      </c>
    </row>
    <row r="164" spans="2:4">
      <c r="B164" s="192">
        <f t="shared" si="9"/>
        <v>161</v>
      </c>
      <c r="C164" s="193">
        <f t="shared" si="10"/>
        <v>180920.12518683961</v>
      </c>
      <c r="D164" s="194">
        <f t="shared" si="11"/>
        <v>1123.7274856325441</v>
      </c>
    </row>
    <row r="165" spans="2:4">
      <c r="B165" s="192">
        <f t="shared" si="9"/>
        <v>162</v>
      </c>
      <c r="C165" s="193">
        <f t="shared" si="10"/>
        <v>182043.85267247216</v>
      </c>
      <c r="D165" s="194">
        <f t="shared" si="11"/>
        <v>1123.7274856325441</v>
      </c>
    </row>
    <row r="166" spans="2:4">
      <c r="B166" s="192">
        <f t="shared" si="9"/>
        <v>163</v>
      </c>
      <c r="C166" s="193">
        <f t="shared" si="10"/>
        <v>183167.58015810471</v>
      </c>
      <c r="D166" s="194">
        <f t="shared" si="11"/>
        <v>1123.7274856325444</v>
      </c>
    </row>
    <row r="167" spans="2:4">
      <c r="B167" s="192">
        <f t="shared" si="9"/>
        <v>164</v>
      </c>
      <c r="C167" s="193">
        <f t="shared" si="10"/>
        <v>184291.30764373727</v>
      </c>
      <c r="D167" s="194">
        <f t="shared" si="11"/>
        <v>1123.7274856325444</v>
      </c>
    </row>
    <row r="168" spans="2:4">
      <c r="B168" s="192">
        <f t="shared" si="9"/>
        <v>165</v>
      </c>
      <c r="C168" s="193">
        <f t="shared" si="10"/>
        <v>185415.03512936982</v>
      </c>
      <c r="D168" s="194">
        <f t="shared" si="11"/>
        <v>1123.7274856325444</v>
      </c>
    </row>
    <row r="169" spans="2:4">
      <c r="B169" s="192">
        <f t="shared" si="9"/>
        <v>166</v>
      </c>
      <c r="C169" s="193">
        <f t="shared" si="10"/>
        <v>186538.76261500237</v>
      </c>
      <c r="D169" s="194">
        <f t="shared" si="11"/>
        <v>1123.7274856325444</v>
      </c>
    </row>
    <row r="170" spans="2:4">
      <c r="B170" s="192">
        <f t="shared" si="9"/>
        <v>167</v>
      </c>
      <c r="C170" s="193">
        <f t="shared" si="10"/>
        <v>187662.49010063492</v>
      </c>
      <c r="D170" s="194">
        <f t="shared" si="11"/>
        <v>1123.7274856325444</v>
      </c>
    </row>
    <row r="171" spans="2:4">
      <c r="B171" s="192">
        <f t="shared" si="9"/>
        <v>168</v>
      </c>
      <c r="C171" s="193">
        <f t="shared" si="10"/>
        <v>188786.21758626748</v>
      </c>
      <c r="D171" s="194">
        <f t="shared" si="11"/>
        <v>1123.7274856325446</v>
      </c>
    </row>
    <row r="172" spans="2:4">
      <c r="B172" s="192">
        <f t="shared" si="9"/>
        <v>169</v>
      </c>
      <c r="C172" s="193">
        <f t="shared" si="10"/>
        <v>189909.94507190003</v>
      </c>
      <c r="D172" s="194">
        <f t="shared" si="11"/>
        <v>1123.7274856325446</v>
      </c>
    </row>
    <row r="173" spans="2:4">
      <c r="B173" s="192">
        <f t="shared" si="9"/>
        <v>170</v>
      </c>
      <c r="C173" s="193">
        <f t="shared" si="10"/>
        <v>191033.67255753258</v>
      </c>
      <c r="D173" s="194">
        <f t="shared" si="11"/>
        <v>1123.7274856325446</v>
      </c>
    </row>
    <row r="174" spans="2:4">
      <c r="B174" s="192">
        <f t="shared" si="9"/>
        <v>171</v>
      </c>
      <c r="C174" s="193">
        <f t="shared" si="10"/>
        <v>192157.40004316514</v>
      </c>
      <c r="D174" s="194">
        <f t="shared" si="11"/>
        <v>1123.7274856325446</v>
      </c>
    </row>
    <row r="175" spans="2:4">
      <c r="B175" s="192">
        <f t="shared" si="9"/>
        <v>172</v>
      </c>
      <c r="C175" s="193">
        <f t="shared" si="10"/>
        <v>193281.12752879769</v>
      </c>
      <c r="D175" s="194">
        <f t="shared" si="11"/>
        <v>1123.7274856325448</v>
      </c>
    </row>
    <row r="176" spans="2:4">
      <c r="B176" s="192">
        <f t="shared" si="9"/>
        <v>173</v>
      </c>
      <c r="C176" s="193">
        <f t="shared" si="10"/>
        <v>194404.85501443024</v>
      </c>
      <c r="D176" s="194">
        <f t="shared" si="11"/>
        <v>1123.7274856325448</v>
      </c>
    </row>
    <row r="177" spans="2:4">
      <c r="B177" s="192">
        <f t="shared" si="9"/>
        <v>174</v>
      </c>
      <c r="C177" s="193">
        <f t="shared" si="10"/>
        <v>195528.5825000628</v>
      </c>
      <c r="D177" s="194">
        <f t="shared" si="11"/>
        <v>1123.7274856325448</v>
      </c>
    </row>
    <row r="178" spans="2:4">
      <c r="B178" s="192">
        <f t="shared" si="9"/>
        <v>175</v>
      </c>
      <c r="C178" s="193">
        <f t="shared" si="10"/>
        <v>196652.30998569535</v>
      </c>
      <c r="D178" s="194">
        <f t="shared" si="11"/>
        <v>1123.7274856325448</v>
      </c>
    </row>
    <row r="179" spans="2:4">
      <c r="B179" s="192">
        <f t="shared" si="9"/>
        <v>176</v>
      </c>
      <c r="C179" s="193">
        <f t="shared" si="10"/>
        <v>197776.0374713279</v>
      </c>
      <c r="D179" s="194">
        <f t="shared" si="11"/>
        <v>1123.7274856325448</v>
      </c>
    </row>
    <row r="180" spans="2:4">
      <c r="B180" s="192">
        <f t="shared" si="9"/>
        <v>177</v>
      </c>
      <c r="C180" s="193">
        <f t="shared" si="10"/>
        <v>198899.76495696045</v>
      </c>
      <c r="D180" s="194">
        <f t="shared" si="11"/>
        <v>1123.727485632545</v>
      </c>
    </row>
    <row r="181" spans="2:4">
      <c r="B181" s="192">
        <f t="shared" si="9"/>
        <v>178</v>
      </c>
      <c r="C181" s="193">
        <f t="shared" si="10"/>
        <v>200023.49244259301</v>
      </c>
      <c r="D181" s="194">
        <f t="shared" si="11"/>
        <v>1123.727485632545</v>
      </c>
    </row>
    <row r="182" spans="2:4">
      <c r="B182" s="192">
        <f t="shared" si="9"/>
        <v>179</v>
      </c>
      <c r="C182" s="193">
        <f t="shared" si="10"/>
        <v>201147.21992822556</v>
      </c>
      <c r="D182" s="194">
        <f t="shared" si="11"/>
        <v>1123.727485632545</v>
      </c>
    </row>
    <row r="183" spans="2:4">
      <c r="B183" s="192">
        <f t="shared" ref="B183:B246" si="12">B182+1</f>
        <v>180</v>
      </c>
      <c r="C183" s="193">
        <f t="shared" ref="C183:C246" si="13">C182+C182/B182</f>
        <v>202270.94741385811</v>
      </c>
      <c r="D183" s="194">
        <f t="shared" ref="D183:D246" si="14">C183/B183</f>
        <v>1123.727485632545</v>
      </c>
    </row>
    <row r="184" spans="2:4">
      <c r="B184" s="192">
        <f t="shared" si="12"/>
        <v>181</v>
      </c>
      <c r="C184" s="193">
        <f t="shared" si="13"/>
        <v>203394.67489949067</v>
      </c>
      <c r="D184" s="194">
        <f t="shared" si="14"/>
        <v>1123.727485632545</v>
      </c>
    </row>
    <row r="185" spans="2:4">
      <c r="B185" s="192">
        <f t="shared" si="12"/>
        <v>182</v>
      </c>
      <c r="C185" s="193">
        <f t="shared" si="13"/>
        <v>204518.40238512322</v>
      </c>
      <c r="D185" s="194">
        <f t="shared" si="14"/>
        <v>1123.7274856325453</v>
      </c>
    </row>
    <row r="186" spans="2:4">
      <c r="B186" s="192">
        <f t="shared" si="12"/>
        <v>183</v>
      </c>
      <c r="C186" s="193">
        <f t="shared" si="13"/>
        <v>205642.12987075577</v>
      </c>
      <c r="D186" s="194">
        <f t="shared" si="14"/>
        <v>1123.7274856325453</v>
      </c>
    </row>
    <row r="187" spans="2:4">
      <c r="B187" s="192">
        <f t="shared" si="12"/>
        <v>184</v>
      </c>
      <c r="C187" s="193">
        <f t="shared" si="13"/>
        <v>206765.85735638833</v>
      </c>
      <c r="D187" s="194">
        <f t="shared" si="14"/>
        <v>1123.7274856325453</v>
      </c>
    </row>
    <row r="188" spans="2:4">
      <c r="B188" s="192">
        <f t="shared" si="12"/>
        <v>185</v>
      </c>
      <c r="C188" s="193">
        <f t="shared" si="13"/>
        <v>207889.58484202088</v>
      </c>
      <c r="D188" s="194">
        <f t="shared" si="14"/>
        <v>1123.7274856325453</v>
      </c>
    </row>
    <row r="189" spans="2:4">
      <c r="B189" s="192">
        <f t="shared" si="12"/>
        <v>186</v>
      </c>
      <c r="C189" s="193">
        <f t="shared" si="13"/>
        <v>209013.31232765343</v>
      </c>
      <c r="D189" s="194">
        <f t="shared" si="14"/>
        <v>1123.7274856325453</v>
      </c>
    </row>
    <row r="190" spans="2:4">
      <c r="B190" s="192">
        <f t="shared" si="12"/>
        <v>187</v>
      </c>
      <c r="C190" s="193">
        <f t="shared" si="13"/>
        <v>210137.03981328598</v>
      </c>
      <c r="D190" s="194">
        <f t="shared" si="14"/>
        <v>1123.7274856325453</v>
      </c>
    </row>
    <row r="191" spans="2:4">
      <c r="B191" s="192">
        <f t="shared" si="12"/>
        <v>188</v>
      </c>
      <c r="C191" s="193">
        <f t="shared" si="13"/>
        <v>211260.76729891854</v>
      </c>
      <c r="D191" s="194">
        <f t="shared" si="14"/>
        <v>1123.7274856325455</v>
      </c>
    </row>
    <row r="192" spans="2:4">
      <c r="B192" s="192">
        <f t="shared" si="12"/>
        <v>189</v>
      </c>
      <c r="C192" s="193">
        <f t="shared" si="13"/>
        <v>212384.49478455109</v>
      </c>
      <c r="D192" s="194">
        <f t="shared" si="14"/>
        <v>1123.7274856325455</v>
      </c>
    </row>
    <row r="193" spans="2:4">
      <c r="B193" s="192">
        <f t="shared" si="12"/>
        <v>190</v>
      </c>
      <c r="C193" s="193">
        <f t="shared" si="13"/>
        <v>213508.22227018364</v>
      </c>
      <c r="D193" s="194">
        <f t="shared" si="14"/>
        <v>1123.7274856325455</v>
      </c>
    </row>
    <row r="194" spans="2:4">
      <c r="B194" s="192">
        <f t="shared" si="12"/>
        <v>191</v>
      </c>
      <c r="C194" s="193">
        <f t="shared" si="13"/>
        <v>214631.9497558162</v>
      </c>
      <c r="D194" s="194">
        <f t="shared" si="14"/>
        <v>1123.7274856325455</v>
      </c>
    </row>
    <row r="195" spans="2:4">
      <c r="B195" s="192">
        <f t="shared" si="12"/>
        <v>192</v>
      </c>
      <c r="C195" s="193">
        <f t="shared" si="13"/>
        <v>215755.67724144875</v>
      </c>
      <c r="D195" s="194">
        <f t="shared" si="14"/>
        <v>1123.7274856325455</v>
      </c>
    </row>
    <row r="196" spans="2:4">
      <c r="B196" s="192">
        <f t="shared" si="12"/>
        <v>193</v>
      </c>
      <c r="C196" s="193">
        <f t="shared" si="13"/>
        <v>216879.4047270813</v>
      </c>
      <c r="D196" s="194">
        <f t="shared" si="14"/>
        <v>1123.7274856325457</v>
      </c>
    </row>
    <row r="197" spans="2:4">
      <c r="B197" s="192">
        <f t="shared" si="12"/>
        <v>194</v>
      </c>
      <c r="C197" s="193">
        <f t="shared" si="13"/>
        <v>218003.13221271386</v>
      </c>
      <c r="D197" s="194">
        <f t="shared" si="14"/>
        <v>1123.7274856325457</v>
      </c>
    </row>
    <row r="198" spans="2:4">
      <c r="B198" s="192">
        <f t="shared" si="12"/>
        <v>195</v>
      </c>
      <c r="C198" s="193">
        <f t="shared" si="13"/>
        <v>219126.85969834641</v>
      </c>
      <c r="D198" s="194">
        <f t="shared" si="14"/>
        <v>1123.7274856325457</v>
      </c>
    </row>
    <row r="199" spans="2:4">
      <c r="B199" s="192">
        <f t="shared" si="12"/>
        <v>196</v>
      </c>
      <c r="C199" s="193">
        <f t="shared" si="13"/>
        <v>220250.58718397896</v>
      </c>
      <c r="D199" s="194">
        <f t="shared" si="14"/>
        <v>1123.7274856325457</v>
      </c>
    </row>
    <row r="200" spans="2:4">
      <c r="B200" s="192">
        <f t="shared" si="12"/>
        <v>197</v>
      </c>
      <c r="C200" s="193">
        <f t="shared" si="13"/>
        <v>221374.31466961151</v>
      </c>
      <c r="D200" s="194">
        <f t="shared" si="14"/>
        <v>1123.7274856325457</v>
      </c>
    </row>
    <row r="201" spans="2:4">
      <c r="B201" s="192">
        <f t="shared" si="12"/>
        <v>198</v>
      </c>
      <c r="C201" s="193">
        <f t="shared" si="13"/>
        <v>222498.04215524407</v>
      </c>
      <c r="D201" s="194">
        <f t="shared" si="14"/>
        <v>1123.7274856325457</v>
      </c>
    </row>
    <row r="202" spans="2:4">
      <c r="B202" s="192">
        <f t="shared" si="12"/>
        <v>199</v>
      </c>
      <c r="C202" s="193">
        <f t="shared" si="13"/>
        <v>223621.76964087662</v>
      </c>
      <c r="D202" s="194">
        <f t="shared" si="14"/>
        <v>1123.7274856325457</v>
      </c>
    </row>
    <row r="203" spans="2:4">
      <c r="B203" s="192">
        <f t="shared" si="12"/>
        <v>200</v>
      </c>
      <c r="C203" s="193">
        <f t="shared" si="13"/>
        <v>224745.49712650917</v>
      </c>
      <c r="D203" s="194">
        <f t="shared" si="14"/>
        <v>1123.7274856325459</v>
      </c>
    </row>
    <row r="204" spans="2:4">
      <c r="B204" s="192">
        <f t="shared" si="12"/>
        <v>201</v>
      </c>
      <c r="C204" s="193">
        <f t="shared" si="13"/>
        <v>225869.22461214173</v>
      </c>
      <c r="D204" s="194">
        <f t="shared" si="14"/>
        <v>1123.7274856325459</v>
      </c>
    </row>
    <row r="205" spans="2:4">
      <c r="B205" s="192">
        <f t="shared" si="12"/>
        <v>202</v>
      </c>
      <c r="C205" s="193">
        <f t="shared" si="13"/>
        <v>226992.95209777428</v>
      </c>
      <c r="D205" s="194">
        <f t="shared" si="14"/>
        <v>1123.7274856325459</v>
      </c>
    </row>
    <row r="206" spans="2:4">
      <c r="B206" s="192">
        <f t="shared" si="12"/>
        <v>203</v>
      </c>
      <c r="C206" s="193">
        <f t="shared" si="13"/>
        <v>228116.67958340683</v>
      </c>
      <c r="D206" s="194">
        <f t="shared" si="14"/>
        <v>1123.7274856325459</v>
      </c>
    </row>
    <row r="207" spans="2:4">
      <c r="B207" s="192">
        <f t="shared" si="12"/>
        <v>204</v>
      </c>
      <c r="C207" s="193">
        <f t="shared" si="13"/>
        <v>229240.40706903939</v>
      </c>
      <c r="D207" s="194">
        <f t="shared" si="14"/>
        <v>1123.7274856325459</v>
      </c>
    </row>
    <row r="208" spans="2:4">
      <c r="B208" s="192">
        <f t="shared" si="12"/>
        <v>205</v>
      </c>
      <c r="C208" s="193">
        <f t="shared" si="13"/>
        <v>230364.13455467194</v>
      </c>
      <c r="D208" s="194">
        <f t="shared" si="14"/>
        <v>1123.7274856325459</v>
      </c>
    </row>
    <row r="209" spans="2:4">
      <c r="B209" s="192">
        <f t="shared" si="12"/>
        <v>206</v>
      </c>
      <c r="C209" s="193">
        <f t="shared" si="13"/>
        <v>231487.86204030449</v>
      </c>
      <c r="D209" s="194">
        <f t="shared" si="14"/>
        <v>1123.7274856325462</v>
      </c>
    </row>
    <row r="210" spans="2:4">
      <c r="B210" s="192">
        <f t="shared" si="12"/>
        <v>207</v>
      </c>
      <c r="C210" s="193">
        <f t="shared" si="13"/>
        <v>232611.58952593704</v>
      </c>
      <c r="D210" s="194">
        <f t="shared" si="14"/>
        <v>1123.7274856325462</v>
      </c>
    </row>
    <row r="211" spans="2:4">
      <c r="B211" s="192">
        <f t="shared" si="12"/>
        <v>208</v>
      </c>
      <c r="C211" s="193">
        <f t="shared" si="13"/>
        <v>233735.3170115696</v>
      </c>
      <c r="D211" s="194">
        <f t="shared" si="14"/>
        <v>1123.7274856325462</v>
      </c>
    </row>
    <row r="212" spans="2:4">
      <c r="B212" s="192">
        <f t="shared" si="12"/>
        <v>209</v>
      </c>
      <c r="C212" s="193">
        <f t="shared" si="13"/>
        <v>234859.04449720215</v>
      </c>
      <c r="D212" s="194">
        <f t="shared" si="14"/>
        <v>1123.7274856325462</v>
      </c>
    </row>
    <row r="213" spans="2:4">
      <c r="B213" s="192">
        <f t="shared" si="12"/>
        <v>210</v>
      </c>
      <c r="C213" s="193">
        <f t="shared" si="13"/>
        <v>235982.7719828347</v>
      </c>
      <c r="D213" s="194">
        <f t="shared" si="14"/>
        <v>1123.7274856325462</v>
      </c>
    </row>
    <row r="214" spans="2:4">
      <c r="B214" s="192">
        <f t="shared" si="12"/>
        <v>211</v>
      </c>
      <c r="C214" s="193">
        <f t="shared" si="13"/>
        <v>237106.49946846726</v>
      </c>
      <c r="D214" s="194">
        <f t="shared" si="14"/>
        <v>1123.7274856325462</v>
      </c>
    </row>
    <row r="215" spans="2:4">
      <c r="B215" s="192">
        <f t="shared" si="12"/>
        <v>212</v>
      </c>
      <c r="C215" s="193">
        <f t="shared" si="13"/>
        <v>238230.22695409981</v>
      </c>
      <c r="D215" s="194">
        <f t="shared" si="14"/>
        <v>1123.7274856325462</v>
      </c>
    </row>
    <row r="216" spans="2:4">
      <c r="B216" s="192">
        <f t="shared" si="12"/>
        <v>213</v>
      </c>
      <c r="C216" s="193">
        <f t="shared" si="13"/>
        <v>239353.95443973236</v>
      </c>
      <c r="D216" s="194">
        <f t="shared" si="14"/>
        <v>1123.7274856325464</v>
      </c>
    </row>
    <row r="217" spans="2:4">
      <c r="B217" s="192">
        <f t="shared" si="12"/>
        <v>214</v>
      </c>
      <c r="C217" s="193">
        <f t="shared" si="13"/>
        <v>240477.68192536492</v>
      </c>
      <c r="D217" s="194">
        <f t="shared" si="14"/>
        <v>1123.7274856325464</v>
      </c>
    </row>
    <row r="218" spans="2:4">
      <c r="B218" s="192">
        <f t="shared" si="12"/>
        <v>215</v>
      </c>
      <c r="C218" s="193">
        <f t="shared" si="13"/>
        <v>241601.40941099747</v>
      </c>
      <c r="D218" s="194">
        <f t="shared" si="14"/>
        <v>1123.7274856325464</v>
      </c>
    </row>
    <row r="219" spans="2:4">
      <c r="B219" s="192">
        <f t="shared" si="12"/>
        <v>216</v>
      </c>
      <c r="C219" s="193">
        <f t="shared" si="13"/>
        <v>242725.13689663002</v>
      </c>
      <c r="D219" s="194">
        <f t="shared" si="14"/>
        <v>1123.7274856325464</v>
      </c>
    </row>
    <row r="220" spans="2:4">
      <c r="B220" s="192">
        <f t="shared" si="12"/>
        <v>217</v>
      </c>
      <c r="C220" s="193">
        <f t="shared" si="13"/>
        <v>243848.86438226257</v>
      </c>
      <c r="D220" s="194">
        <f t="shared" si="14"/>
        <v>1123.7274856325464</v>
      </c>
    </row>
    <row r="221" spans="2:4">
      <c r="B221" s="192">
        <f t="shared" si="12"/>
        <v>218</v>
      </c>
      <c r="C221" s="193">
        <f t="shared" si="13"/>
        <v>244972.59186789513</v>
      </c>
      <c r="D221" s="194">
        <f t="shared" si="14"/>
        <v>1123.7274856325464</v>
      </c>
    </row>
    <row r="222" spans="2:4">
      <c r="B222" s="192">
        <f t="shared" si="12"/>
        <v>219</v>
      </c>
      <c r="C222" s="193">
        <f t="shared" si="13"/>
        <v>246096.31935352768</v>
      </c>
      <c r="D222" s="194">
        <f t="shared" si="14"/>
        <v>1123.7274856325464</v>
      </c>
    </row>
    <row r="223" spans="2:4">
      <c r="B223" s="192">
        <f t="shared" si="12"/>
        <v>220</v>
      </c>
      <c r="C223" s="193">
        <f t="shared" si="13"/>
        <v>247220.04683916023</v>
      </c>
      <c r="D223" s="194">
        <f t="shared" si="14"/>
        <v>1123.7274856325464</v>
      </c>
    </row>
    <row r="224" spans="2:4">
      <c r="B224" s="192">
        <f t="shared" si="12"/>
        <v>221</v>
      </c>
      <c r="C224" s="193">
        <f t="shared" si="13"/>
        <v>248343.77432479279</v>
      </c>
      <c r="D224" s="194">
        <f t="shared" si="14"/>
        <v>1123.7274856325466</v>
      </c>
    </row>
    <row r="225" spans="2:4">
      <c r="B225" s="192">
        <f t="shared" si="12"/>
        <v>222</v>
      </c>
      <c r="C225" s="193">
        <f t="shared" si="13"/>
        <v>249467.50181042534</v>
      </c>
      <c r="D225" s="194">
        <f t="shared" si="14"/>
        <v>1123.7274856325466</v>
      </c>
    </row>
    <row r="226" spans="2:4">
      <c r="B226" s="192">
        <f t="shared" si="12"/>
        <v>223</v>
      </c>
      <c r="C226" s="193">
        <f t="shared" si="13"/>
        <v>250591.22929605789</v>
      </c>
      <c r="D226" s="194">
        <f t="shared" si="14"/>
        <v>1123.7274856325466</v>
      </c>
    </row>
    <row r="227" spans="2:4">
      <c r="B227" s="192">
        <f t="shared" si="12"/>
        <v>224</v>
      </c>
      <c r="C227" s="193">
        <f t="shared" si="13"/>
        <v>251714.95678169045</v>
      </c>
      <c r="D227" s="194">
        <f t="shared" si="14"/>
        <v>1123.7274856325466</v>
      </c>
    </row>
    <row r="228" spans="2:4">
      <c r="B228" s="192">
        <f t="shared" si="12"/>
        <v>225</v>
      </c>
      <c r="C228" s="193">
        <f t="shared" si="13"/>
        <v>252838.684267323</v>
      </c>
      <c r="D228" s="194">
        <f t="shared" si="14"/>
        <v>1123.7274856325466</v>
      </c>
    </row>
    <row r="229" spans="2:4">
      <c r="B229" s="192">
        <f t="shared" si="12"/>
        <v>226</v>
      </c>
      <c r="C229" s="193">
        <f t="shared" si="13"/>
        <v>253962.41175295555</v>
      </c>
      <c r="D229" s="194">
        <f t="shared" si="14"/>
        <v>1123.7274856325466</v>
      </c>
    </row>
    <row r="230" spans="2:4">
      <c r="B230" s="192">
        <f t="shared" si="12"/>
        <v>227</v>
      </c>
      <c r="C230" s="193">
        <f t="shared" si="13"/>
        <v>255086.1392385881</v>
      </c>
      <c r="D230" s="194">
        <f t="shared" si="14"/>
        <v>1123.7274856325466</v>
      </c>
    </row>
    <row r="231" spans="2:4">
      <c r="B231" s="192">
        <f t="shared" si="12"/>
        <v>228</v>
      </c>
      <c r="C231" s="193">
        <f t="shared" si="13"/>
        <v>256209.86672422066</v>
      </c>
      <c r="D231" s="194">
        <f t="shared" si="14"/>
        <v>1123.7274856325466</v>
      </c>
    </row>
    <row r="232" spans="2:4">
      <c r="B232" s="192">
        <f t="shared" si="12"/>
        <v>229</v>
      </c>
      <c r="C232" s="193">
        <f t="shared" si="13"/>
        <v>257333.59420985321</v>
      </c>
      <c r="D232" s="194">
        <f t="shared" si="14"/>
        <v>1123.7274856325469</v>
      </c>
    </row>
    <row r="233" spans="2:4">
      <c r="B233" s="192">
        <f t="shared" si="12"/>
        <v>230</v>
      </c>
      <c r="C233" s="193">
        <f t="shared" si="13"/>
        <v>258457.32169548576</v>
      </c>
      <c r="D233" s="194">
        <f t="shared" si="14"/>
        <v>1123.7274856325469</v>
      </c>
    </row>
    <row r="234" spans="2:4">
      <c r="B234" s="192">
        <f t="shared" si="12"/>
        <v>231</v>
      </c>
      <c r="C234" s="193">
        <f t="shared" si="13"/>
        <v>259581.04918111832</v>
      </c>
      <c r="D234" s="194">
        <f t="shared" si="14"/>
        <v>1123.7274856325469</v>
      </c>
    </row>
    <row r="235" spans="2:4">
      <c r="B235" s="192">
        <f t="shared" si="12"/>
        <v>232</v>
      </c>
      <c r="C235" s="193">
        <f t="shared" si="13"/>
        <v>260704.77666675087</v>
      </c>
      <c r="D235" s="194">
        <f t="shared" si="14"/>
        <v>1123.7274856325469</v>
      </c>
    </row>
    <row r="236" spans="2:4">
      <c r="B236" s="192">
        <f t="shared" si="12"/>
        <v>233</v>
      </c>
      <c r="C236" s="193">
        <f t="shared" si="13"/>
        <v>261828.50415238342</v>
      </c>
      <c r="D236" s="194">
        <f t="shared" si="14"/>
        <v>1123.7274856325469</v>
      </c>
    </row>
    <row r="237" spans="2:4">
      <c r="B237" s="192">
        <f t="shared" si="12"/>
        <v>234</v>
      </c>
      <c r="C237" s="193">
        <f t="shared" si="13"/>
        <v>262952.23163801595</v>
      </c>
      <c r="D237" s="194">
        <f t="shared" si="14"/>
        <v>1123.7274856325469</v>
      </c>
    </row>
    <row r="238" spans="2:4">
      <c r="B238" s="192">
        <f t="shared" si="12"/>
        <v>235</v>
      </c>
      <c r="C238" s="193">
        <f t="shared" si="13"/>
        <v>264075.95912364847</v>
      </c>
      <c r="D238" s="194">
        <f t="shared" si="14"/>
        <v>1123.7274856325466</v>
      </c>
    </row>
    <row r="239" spans="2:4">
      <c r="B239" s="192">
        <f t="shared" si="12"/>
        <v>236</v>
      </c>
      <c r="C239" s="193">
        <f t="shared" si="13"/>
        <v>265199.68660928099</v>
      </c>
      <c r="D239" s="194">
        <f t="shared" si="14"/>
        <v>1123.7274856325466</v>
      </c>
    </row>
    <row r="240" spans="2:4">
      <c r="B240" s="192">
        <f t="shared" si="12"/>
        <v>237</v>
      </c>
      <c r="C240" s="193">
        <f t="shared" si="13"/>
        <v>266323.41409491352</v>
      </c>
      <c r="D240" s="194">
        <f t="shared" si="14"/>
        <v>1123.7274856325464</v>
      </c>
    </row>
    <row r="241" spans="2:4">
      <c r="B241" s="192">
        <f t="shared" si="12"/>
        <v>238</v>
      </c>
      <c r="C241" s="193">
        <f t="shared" si="13"/>
        <v>267447.14158054604</v>
      </c>
      <c r="D241" s="194">
        <f t="shared" si="14"/>
        <v>1123.7274856325464</v>
      </c>
    </row>
    <row r="242" spans="2:4">
      <c r="B242" s="192">
        <f t="shared" si="12"/>
        <v>239</v>
      </c>
      <c r="C242" s="193">
        <f t="shared" si="13"/>
        <v>268570.86906617857</v>
      </c>
      <c r="D242" s="194">
        <f t="shared" si="14"/>
        <v>1123.7274856325464</v>
      </c>
    </row>
    <row r="243" spans="2:4">
      <c r="B243" s="192">
        <f t="shared" si="12"/>
        <v>240</v>
      </c>
      <c r="C243" s="193">
        <f t="shared" si="13"/>
        <v>269694.59655181109</v>
      </c>
      <c r="D243" s="194">
        <f t="shared" si="14"/>
        <v>1123.7274856325462</v>
      </c>
    </row>
    <row r="244" spans="2:4">
      <c r="B244" s="192">
        <f t="shared" si="12"/>
        <v>241</v>
      </c>
      <c r="C244" s="193">
        <f t="shared" si="13"/>
        <v>270818.32403744361</v>
      </c>
      <c r="D244" s="194">
        <f t="shared" si="14"/>
        <v>1123.7274856325462</v>
      </c>
    </row>
    <row r="245" spans="2:4">
      <c r="B245" s="192">
        <f t="shared" si="12"/>
        <v>242</v>
      </c>
      <c r="C245" s="193">
        <f t="shared" si="13"/>
        <v>271942.05152307614</v>
      </c>
      <c r="D245" s="194">
        <f t="shared" si="14"/>
        <v>1123.7274856325459</v>
      </c>
    </row>
    <row r="246" spans="2:4">
      <c r="B246" s="192">
        <f t="shared" si="12"/>
        <v>243</v>
      </c>
      <c r="C246" s="193">
        <f t="shared" si="13"/>
        <v>273065.77900870866</v>
      </c>
      <c r="D246" s="194">
        <f t="shared" si="14"/>
        <v>1123.7274856325459</v>
      </c>
    </row>
    <row r="247" spans="2:4">
      <c r="B247" s="192">
        <f t="shared" ref="B247:B310" si="15">B246+1</f>
        <v>244</v>
      </c>
      <c r="C247" s="193">
        <f t="shared" ref="C247:C310" si="16">C246+C246/B246</f>
        <v>274189.50649434119</v>
      </c>
      <c r="D247" s="194">
        <f t="shared" ref="D247:D310" si="17">C247/B247</f>
        <v>1123.7274856325459</v>
      </c>
    </row>
    <row r="248" spans="2:4">
      <c r="B248" s="192">
        <f t="shared" si="15"/>
        <v>245</v>
      </c>
      <c r="C248" s="193">
        <f t="shared" si="16"/>
        <v>275313.23397997371</v>
      </c>
      <c r="D248" s="194">
        <f t="shared" si="17"/>
        <v>1123.7274856325457</v>
      </c>
    </row>
    <row r="249" spans="2:4">
      <c r="B249" s="192">
        <f t="shared" si="15"/>
        <v>246</v>
      </c>
      <c r="C249" s="193">
        <f t="shared" si="16"/>
        <v>276436.96146560623</v>
      </c>
      <c r="D249" s="194">
        <f t="shared" si="17"/>
        <v>1123.7274856325457</v>
      </c>
    </row>
    <row r="250" spans="2:4">
      <c r="B250" s="192">
        <f t="shared" si="15"/>
        <v>247</v>
      </c>
      <c r="C250" s="193">
        <f t="shared" si="16"/>
        <v>277560.68895123876</v>
      </c>
      <c r="D250" s="194">
        <f t="shared" si="17"/>
        <v>1123.7274856325455</v>
      </c>
    </row>
    <row r="251" spans="2:4">
      <c r="B251" s="192">
        <f t="shared" si="15"/>
        <v>248</v>
      </c>
      <c r="C251" s="193">
        <f t="shared" si="16"/>
        <v>278684.41643687128</v>
      </c>
      <c r="D251" s="194">
        <f t="shared" si="17"/>
        <v>1123.7274856325455</v>
      </c>
    </row>
    <row r="252" spans="2:4">
      <c r="B252" s="192">
        <f t="shared" si="15"/>
        <v>249</v>
      </c>
      <c r="C252" s="193">
        <f t="shared" si="16"/>
        <v>279808.1439225038</v>
      </c>
      <c r="D252" s="194">
        <f t="shared" si="17"/>
        <v>1123.7274856325455</v>
      </c>
    </row>
    <row r="253" spans="2:4">
      <c r="B253" s="192">
        <f t="shared" si="15"/>
        <v>250</v>
      </c>
      <c r="C253" s="193">
        <f t="shared" si="16"/>
        <v>280931.87140813633</v>
      </c>
      <c r="D253" s="194">
        <f t="shared" si="17"/>
        <v>1123.7274856325453</v>
      </c>
    </row>
    <row r="254" spans="2:4">
      <c r="B254" s="192">
        <f t="shared" si="15"/>
        <v>251</v>
      </c>
      <c r="C254" s="193">
        <f t="shared" si="16"/>
        <v>282055.59889376885</v>
      </c>
      <c r="D254" s="194">
        <f t="shared" si="17"/>
        <v>1123.7274856325453</v>
      </c>
    </row>
    <row r="255" spans="2:4">
      <c r="B255" s="192">
        <f t="shared" si="15"/>
        <v>252</v>
      </c>
      <c r="C255" s="193">
        <f t="shared" si="16"/>
        <v>283179.32637940138</v>
      </c>
      <c r="D255" s="194">
        <f t="shared" si="17"/>
        <v>1123.727485632545</v>
      </c>
    </row>
    <row r="256" spans="2:4">
      <c r="B256" s="192">
        <f t="shared" si="15"/>
        <v>253</v>
      </c>
      <c r="C256" s="193">
        <f t="shared" si="16"/>
        <v>284303.0538650339</v>
      </c>
      <c r="D256" s="194">
        <f t="shared" si="17"/>
        <v>1123.727485632545</v>
      </c>
    </row>
    <row r="257" spans="2:4">
      <c r="B257" s="192">
        <f t="shared" si="15"/>
        <v>254</v>
      </c>
      <c r="C257" s="193">
        <f t="shared" si="16"/>
        <v>285426.78135066642</v>
      </c>
      <c r="D257" s="194">
        <f t="shared" si="17"/>
        <v>1123.727485632545</v>
      </c>
    </row>
    <row r="258" spans="2:4">
      <c r="B258" s="192">
        <f t="shared" si="15"/>
        <v>255</v>
      </c>
      <c r="C258" s="193">
        <f t="shared" si="16"/>
        <v>286550.50883629895</v>
      </c>
      <c r="D258" s="194">
        <f t="shared" si="17"/>
        <v>1123.7274856325448</v>
      </c>
    </row>
    <row r="259" spans="2:4">
      <c r="B259" s="192">
        <f t="shared" si="15"/>
        <v>256</v>
      </c>
      <c r="C259" s="193">
        <f t="shared" si="16"/>
        <v>287674.23632193147</v>
      </c>
      <c r="D259" s="194">
        <f t="shared" si="17"/>
        <v>1123.7274856325448</v>
      </c>
    </row>
    <row r="260" spans="2:4">
      <c r="B260" s="192">
        <f t="shared" si="15"/>
        <v>257</v>
      </c>
      <c r="C260" s="193">
        <f t="shared" si="16"/>
        <v>288797.963807564</v>
      </c>
      <c r="D260" s="194">
        <f t="shared" si="17"/>
        <v>1123.7274856325448</v>
      </c>
    </row>
    <row r="261" spans="2:4">
      <c r="B261" s="192">
        <f t="shared" si="15"/>
        <v>258</v>
      </c>
      <c r="C261" s="193">
        <f t="shared" si="16"/>
        <v>289921.69129319652</v>
      </c>
      <c r="D261" s="194">
        <f t="shared" si="17"/>
        <v>1123.7274856325446</v>
      </c>
    </row>
    <row r="262" spans="2:4">
      <c r="B262" s="192">
        <f t="shared" si="15"/>
        <v>259</v>
      </c>
      <c r="C262" s="193">
        <f t="shared" si="16"/>
        <v>291045.41877882904</v>
      </c>
      <c r="D262" s="194">
        <f t="shared" si="17"/>
        <v>1123.7274856325446</v>
      </c>
    </row>
    <row r="263" spans="2:4">
      <c r="B263" s="192">
        <f t="shared" si="15"/>
        <v>260</v>
      </c>
      <c r="C263" s="193">
        <f t="shared" si="16"/>
        <v>292169.14626446157</v>
      </c>
      <c r="D263" s="194">
        <f t="shared" si="17"/>
        <v>1123.7274856325446</v>
      </c>
    </row>
    <row r="264" spans="2:4">
      <c r="B264" s="192">
        <f t="shared" si="15"/>
        <v>261</v>
      </c>
      <c r="C264" s="193">
        <f t="shared" si="16"/>
        <v>293292.87375009409</v>
      </c>
      <c r="D264" s="194">
        <f t="shared" si="17"/>
        <v>1123.7274856325444</v>
      </c>
    </row>
    <row r="265" spans="2:4">
      <c r="B265" s="192">
        <f t="shared" si="15"/>
        <v>262</v>
      </c>
      <c r="C265" s="193">
        <f t="shared" si="16"/>
        <v>294416.60123572662</v>
      </c>
      <c r="D265" s="194">
        <f t="shared" si="17"/>
        <v>1123.7274856325444</v>
      </c>
    </row>
    <row r="266" spans="2:4">
      <c r="B266" s="192">
        <f t="shared" si="15"/>
        <v>263</v>
      </c>
      <c r="C266" s="193">
        <f t="shared" si="16"/>
        <v>295540.32872135914</v>
      </c>
      <c r="D266" s="194">
        <f t="shared" si="17"/>
        <v>1123.7274856325444</v>
      </c>
    </row>
    <row r="267" spans="2:4">
      <c r="B267" s="192">
        <f t="shared" si="15"/>
        <v>264</v>
      </c>
      <c r="C267" s="193">
        <f t="shared" si="16"/>
        <v>296664.05620699166</v>
      </c>
      <c r="D267" s="194">
        <f t="shared" si="17"/>
        <v>1123.7274856325441</v>
      </c>
    </row>
    <row r="268" spans="2:4">
      <c r="B268" s="192">
        <f t="shared" si="15"/>
        <v>265</v>
      </c>
      <c r="C268" s="193">
        <f t="shared" si="16"/>
        <v>297787.78369262419</v>
      </c>
      <c r="D268" s="194">
        <f t="shared" si="17"/>
        <v>1123.7274856325441</v>
      </c>
    </row>
    <row r="269" spans="2:4">
      <c r="B269" s="192">
        <f t="shared" si="15"/>
        <v>266</v>
      </c>
      <c r="C269" s="193">
        <f t="shared" si="16"/>
        <v>298911.51117825671</v>
      </c>
      <c r="D269" s="194">
        <f t="shared" si="17"/>
        <v>1123.7274856325441</v>
      </c>
    </row>
    <row r="270" spans="2:4">
      <c r="B270" s="192">
        <f t="shared" si="15"/>
        <v>267</v>
      </c>
      <c r="C270" s="193">
        <f t="shared" si="16"/>
        <v>300035.23866388923</v>
      </c>
      <c r="D270" s="194">
        <f t="shared" si="17"/>
        <v>1123.7274856325439</v>
      </c>
    </row>
    <row r="271" spans="2:4">
      <c r="B271" s="192">
        <f t="shared" si="15"/>
        <v>268</v>
      </c>
      <c r="C271" s="193">
        <f t="shared" si="16"/>
        <v>301158.96614952176</v>
      </c>
      <c r="D271" s="194">
        <f t="shared" si="17"/>
        <v>1123.7274856325439</v>
      </c>
    </row>
    <row r="272" spans="2:4">
      <c r="B272" s="192">
        <f t="shared" si="15"/>
        <v>269</v>
      </c>
      <c r="C272" s="193">
        <f t="shared" si="16"/>
        <v>302282.69363515428</v>
      </c>
      <c r="D272" s="194">
        <f t="shared" si="17"/>
        <v>1123.7274856325439</v>
      </c>
    </row>
    <row r="273" spans="2:4">
      <c r="B273" s="192">
        <f t="shared" si="15"/>
        <v>270</v>
      </c>
      <c r="C273" s="193">
        <f t="shared" si="16"/>
        <v>303406.42112078681</v>
      </c>
      <c r="D273" s="194">
        <f t="shared" si="17"/>
        <v>1123.7274856325437</v>
      </c>
    </row>
    <row r="274" spans="2:4">
      <c r="B274" s="192">
        <f t="shared" si="15"/>
        <v>271</v>
      </c>
      <c r="C274" s="193">
        <f t="shared" si="16"/>
        <v>304530.14860641933</v>
      </c>
      <c r="D274" s="194">
        <f t="shared" si="17"/>
        <v>1123.7274856325437</v>
      </c>
    </row>
    <row r="275" spans="2:4">
      <c r="B275" s="192">
        <f t="shared" si="15"/>
        <v>272</v>
      </c>
      <c r="C275" s="193">
        <f t="shared" si="16"/>
        <v>305653.87609205185</v>
      </c>
      <c r="D275" s="194">
        <f t="shared" si="17"/>
        <v>1123.7274856325437</v>
      </c>
    </row>
    <row r="276" spans="2:4">
      <c r="B276" s="192">
        <f t="shared" si="15"/>
        <v>273</v>
      </c>
      <c r="C276" s="193">
        <f t="shared" si="16"/>
        <v>306777.60357768438</v>
      </c>
      <c r="D276" s="194">
        <f t="shared" si="17"/>
        <v>1123.7274856325434</v>
      </c>
    </row>
    <row r="277" spans="2:4">
      <c r="B277" s="192">
        <f t="shared" si="15"/>
        <v>274</v>
      </c>
      <c r="C277" s="193">
        <f t="shared" si="16"/>
        <v>307901.3310633169</v>
      </c>
      <c r="D277" s="194">
        <f t="shared" si="17"/>
        <v>1123.7274856325434</v>
      </c>
    </row>
    <row r="278" spans="2:4">
      <c r="B278" s="192">
        <f t="shared" si="15"/>
        <v>275</v>
      </c>
      <c r="C278" s="193">
        <f t="shared" si="16"/>
        <v>309025.05854894943</v>
      </c>
      <c r="D278" s="194">
        <f t="shared" si="17"/>
        <v>1123.7274856325434</v>
      </c>
    </row>
    <row r="279" spans="2:4">
      <c r="B279" s="192">
        <f t="shared" si="15"/>
        <v>276</v>
      </c>
      <c r="C279" s="193">
        <f t="shared" si="16"/>
        <v>310148.78603458195</v>
      </c>
      <c r="D279" s="194">
        <f t="shared" si="17"/>
        <v>1123.7274856325432</v>
      </c>
    </row>
    <row r="280" spans="2:4">
      <c r="B280" s="192">
        <f t="shared" si="15"/>
        <v>277</v>
      </c>
      <c r="C280" s="193">
        <f t="shared" si="16"/>
        <v>311272.51352021447</v>
      </c>
      <c r="D280" s="194">
        <f t="shared" si="17"/>
        <v>1123.7274856325432</v>
      </c>
    </row>
    <row r="281" spans="2:4">
      <c r="B281" s="192">
        <f t="shared" si="15"/>
        <v>278</v>
      </c>
      <c r="C281" s="193">
        <f t="shared" si="16"/>
        <v>312396.241005847</v>
      </c>
      <c r="D281" s="194">
        <f t="shared" si="17"/>
        <v>1123.7274856325432</v>
      </c>
    </row>
    <row r="282" spans="2:4">
      <c r="B282" s="192">
        <f t="shared" si="15"/>
        <v>279</v>
      </c>
      <c r="C282" s="193">
        <f t="shared" si="16"/>
        <v>313519.96849147952</v>
      </c>
      <c r="D282" s="194">
        <f t="shared" si="17"/>
        <v>1123.727485632543</v>
      </c>
    </row>
    <row r="283" spans="2:4">
      <c r="B283" s="192">
        <f t="shared" si="15"/>
        <v>280</v>
      </c>
      <c r="C283" s="193">
        <f t="shared" si="16"/>
        <v>314643.69597711205</v>
      </c>
      <c r="D283" s="194">
        <f t="shared" si="17"/>
        <v>1123.727485632543</v>
      </c>
    </row>
    <row r="284" spans="2:4">
      <c r="B284" s="192">
        <f t="shared" si="15"/>
        <v>281</v>
      </c>
      <c r="C284" s="193">
        <f t="shared" si="16"/>
        <v>315767.42346274457</v>
      </c>
      <c r="D284" s="194">
        <f t="shared" si="17"/>
        <v>1123.727485632543</v>
      </c>
    </row>
    <row r="285" spans="2:4">
      <c r="B285" s="192">
        <f t="shared" si="15"/>
        <v>282</v>
      </c>
      <c r="C285" s="193">
        <f t="shared" si="16"/>
        <v>316891.15094837709</v>
      </c>
      <c r="D285" s="194">
        <f t="shared" si="17"/>
        <v>1123.727485632543</v>
      </c>
    </row>
    <row r="286" spans="2:4">
      <c r="B286" s="192">
        <f t="shared" si="15"/>
        <v>283</v>
      </c>
      <c r="C286" s="193">
        <f t="shared" si="16"/>
        <v>318014.87843400962</v>
      </c>
      <c r="D286" s="194">
        <f t="shared" si="17"/>
        <v>1123.7274856325428</v>
      </c>
    </row>
    <row r="287" spans="2:4">
      <c r="B287" s="192">
        <f t="shared" si="15"/>
        <v>284</v>
      </c>
      <c r="C287" s="193">
        <f t="shared" si="16"/>
        <v>319138.60591964214</v>
      </c>
      <c r="D287" s="194">
        <f t="shared" si="17"/>
        <v>1123.7274856325428</v>
      </c>
    </row>
    <row r="288" spans="2:4">
      <c r="B288" s="192">
        <f t="shared" si="15"/>
        <v>285</v>
      </c>
      <c r="C288" s="193">
        <f t="shared" si="16"/>
        <v>320262.33340527466</v>
      </c>
      <c r="D288" s="194">
        <f t="shared" si="17"/>
        <v>1123.7274856325428</v>
      </c>
    </row>
    <row r="289" spans="2:4">
      <c r="B289" s="192">
        <f t="shared" si="15"/>
        <v>286</v>
      </c>
      <c r="C289" s="193">
        <f t="shared" si="16"/>
        <v>321386.06089090719</v>
      </c>
      <c r="D289" s="194">
        <f t="shared" si="17"/>
        <v>1123.7274856325425</v>
      </c>
    </row>
    <row r="290" spans="2:4">
      <c r="B290" s="192">
        <f t="shared" si="15"/>
        <v>287</v>
      </c>
      <c r="C290" s="193">
        <f t="shared" si="16"/>
        <v>322509.78837653971</v>
      </c>
      <c r="D290" s="194">
        <f t="shared" si="17"/>
        <v>1123.7274856325425</v>
      </c>
    </row>
    <row r="291" spans="2:4">
      <c r="B291" s="192">
        <f t="shared" si="15"/>
        <v>288</v>
      </c>
      <c r="C291" s="193">
        <f t="shared" si="16"/>
        <v>323633.51586217224</v>
      </c>
      <c r="D291" s="194">
        <f t="shared" si="17"/>
        <v>1123.7274856325425</v>
      </c>
    </row>
    <row r="292" spans="2:4">
      <c r="B292" s="192">
        <f t="shared" si="15"/>
        <v>289</v>
      </c>
      <c r="C292" s="193">
        <f t="shared" si="16"/>
        <v>324757.24334780476</v>
      </c>
      <c r="D292" s="194">
        <f t="shared" si="17"/>
        <v>1123.7274856325423</v>
      </c>
    </row>
    <row r="293" spans="2:4">
      <c r="B293" s="192">
        <f t="shared" si="15"/>
        <v>290</v>
      </c>
      <c r="C293" s="193">
        <f t="shared" si="16"/>
        <v>325880.97083343728</v>
      </c>
      <c r="D293" s="194">
        <f t="shared" si="17"/>
        <v>1123.7274856325423</v>
      </c>
    </row>
    <row r="294" spans="2:4">
      <c r="B294" s="192">
        <f t="shared" si="15"/>
        <v>291</v>
      </c>
      <c r="C294" s="193">
        <f t="shared" si="16"/>
        <v>327004.69831906981</v>
      </c>
      <c r="D294" s="194">
        <f t="shared" si="17"/>
        <v>1123.7274856325423</v>
      </c>
    </row>
    <row r="295" spans="2:4">
      <c r="B295" s="192">
        <f t="shared" si="15"/>
        <v>292</v>
      </c>
      <c r="C295" s="193">
        <f t="shared" si="16"/>
        <v>328128.42580470233</v>
      </c>
      <c r="D295" s="194">
        <f t="shared" si="17"/>
        <v>1123.7274856325423</v>
      </c>
    </row>
    <row r="296" spans="2:4">
      <c r="B296" s="192">
        <f t="shared" si="15"/>
        <v>293</v>
      </c>
      <c r="C296" s="193">
        <f t="shared" si="16"/>
        <v>329252.15329033486</v>
      </c>
      <c r="D296" s="194">
        <f t="shared" si="17"/>
        <v>1123.7274856325421</v>
      </c>
    </row>
    <row r="297" spans="2:4">
      <c r="B297" s="192">
        <f t="shared" si="15"/>
        <v>294</v>
      </c>
      <c r="C297" s="193">
        <f t="shared" si="16"/>
        <v>330375.88077596738</v>
      </c>
      <c r="D297" s="194">
        <f t="shared" si="17"/>
        <v>1123.7274856325421</v>
      </c>
    </row>
    <row r="298" spans="2:4">
      <c r="B298" s="192">
        <f t="shared" si="15"/>
        <v>295</v>
      </c>
      <c r="C298" s="193">
        <f t="shared" si="16"/>
        <v>331499.6082615999</v>
      </c>
      <c r="D298" s="194">
        <f t="shared" si="17"/>
        <v>1123.7274856325421</v>
      </c>
    </row>
    <row r="299" spans="2:4">
      <c r="B299" s="192">
        <f t="shared" si="15"/>
        <v>296</v>
      </c>
      <c r="C299" s="193">
        <f t="shared" si="16"/>
        <v>332623.33574723243</v>
      </c>
      <c r="D299" s="194">
        <f t="shared" si="17"/>
        <v>1123.7274856325421</v>
      </c>
    </row>
    <row r="300" spans="2:4">
      <c r="B300" s="192">
        <f t="shared" si="15"/>
        <v>297</v>
      </c>
      <c r="C300" s="193">
        <f t="shared" si="16"/>
        <v>333747.06323286495</v>
      </c>
      <c r="D300" s="194">
        <f t="shared" si="17"/>
        <v>1123.7274856325419</v>
      </c>
    </row>
    <row r="301" spans="2:4">
      <c r="B301" s="192">
        <f t="shared" si="15"/>
        <v>298</v>
      </c>
      <c r="C301" s="193">
        <f t="shared" si="16"/>
        <v>334870.79071849748</v>
      </c>
      <c r="D301" s="194">
        <f t="shared" si="17"/>
        <v>1123.7274856325419</v>
      </c>
    </row>
    <row r="302" spans="2:4">
      <c r="B302" s="192">
        <f t="shared" si="15"/>
        <v>299</v>
      </c>
      <c r="C302" s="193">
        <f t="shared" si="16"/>
        <v>335994.51820413</v>
      </c>
      <c r="D302" s="194">
        <f t="shared" si="17"/>
        <v>1123.7274856325419</v>
      </c>
    </row>
    <row r="303" spans="2:4">
      <c r="B303" s="192">
        <f t="shared" si="15"/>
        <v>300</v>
      </c>
      <c r="C303" s="193">
        <f t="shared" si="16"/>
        <v>337118.24568976252</v>
      </c>
      <c r="D303" s="194">
        <f t="shared" si="17"/>
        <v>1123.7274856325419</v>
      </c>
    </row>
    <row r="304" spans="2:4">
      <c r="B304" s="192">
        <f t="shared" si="15"/>
        <v>301</v>
      </c>
      <c r="C304" s="193">
        <f t="shared" si="16"/>
        <v>338241.97317539505</v>
      </c>
      <c r="D304" s="194">
        <f t="shared" si="17"/>
        <v>1123.7274856325416</v>
      </c>
    </row>
    <row r="305" spans="2:4">
      <c r="B305" s="192">
        <f t="shared" si="15"/>
        <v>302</v>
      </c>
      <c r="C305" s="193">
        <f t="shared" si="16"/>
        <v>339365.70066102757</v>
      </c>
      <c r="D305" s="194">
        <f t="shared" si="17"/>
        <v>1123.7274856325416</v>
      </c>
    </row>
    <row r="306" spans="2:4">
      <c r="B306" s="192">
        <f t="shared" si="15"/>
        <v>303</v>
      </c>
      <c r="C306" s="193">
        <f t="shared" si="16"/>
        <v>340489.4281466601</v>
      </c>
      <c r="D306" s="194">
        <f t="shared" si="17"/>
        <v>1123.7274856325416</v>
      </c>
    </row>
    <row r="307" spans="2:4">
      <c r="B307" s="192">
        <f t="shared" si="15"/>
        <v>304</v>
      </c>
      <c r="C307" s="193">
        <f t="shared" si="16"/>
        <v>341613.15563229262</v>
      </c>
      <c r="D307" s="194">
        <f t="shared" si="17"/>
        <v>1123.7274856325414</v>
      </c>
    </row>
    <row r="308" spans="2:4">
      <c r="B308" s="192">
        <f t="shared" si="15"/>
        <v>305</v>
      </c>
      <c r="C308" s="193">
        <f t="shared" si="16"/>
        <v>342736.88311792514</v>
      </c>
      <c r="D308" s="194">
        <f t="shared" si="17"/>
        <v>1123.7274856325414</v>
      </c>
    </row>
    <row r="309" spans="2:4">
      <c r="B309" s="192">
        <f t="shared" si="15"/>
        <v>306</v>
      </c>
      <c r="C309" s="193">
        <f t="shared" si="16"/>
        <v>343860.61060355767</v>
      </c>
      <c r="D309" s="194">
        <f t="shared" si="17"/>
        <v>1123.7274856325414</v>
      </c>
    </row>
    <row r="310" spans="2:4">
      <c r="B310" s="192">
        <f t="shared" si="15"/>
        <v>307</v>
      </c>
      <c r="C310" s="193">
        <f t="shared" si="16"/>
        <v>344984.33808919019</v>
      </c>
      <c r="D310" s="194">
        <f t="shared" si="17"/>
        <v>1123.7274856325414</v>
      </c>
    </row>
    <row r="311" spans="2:4">
      <c r="B311" s="192">
        <f t="shared" ref="B311:B374" si="18">B310+1</f>
        <v>308</v>
      </c>
      <c r="C311" s="193">
        <f t="shared" ref="C311:C374" si="19">C310+C310/B310</f>
        <v>346108.06557482271</v>
      </c>
      <c r="D311" s="194">
        <f t="shared" ref="D311:D374" si="20">C311/B311</f>
        <v>1123.7274856325412</v>
      </c>
    </row>
    <row r="312" spans="2:4">
      <c r="B312" s="192">
        <f t="shared" si="18"/>
        <v>309</v>
      </c>
      <c r="C312" s="193">
        <f t="shared" si="19"/>
        <v>347231.79306045524</v>
      </c>
      <c r="D312" s="194">
        <f t="shared" si="20"/>
        <v>1123.7274856325412</v>
      </c>
    </row>
    <row r="313" spans="2:4">
      <c r="B313" s="192">
        <f t="shared" si="18"/>
        <v>310</v>
      </c>
      <c r="C313" s="193">
        <f t="shared" si="19"/>
        <v>348355.52054608776</v>
      </c>
      <c r="D313" s="194">
        <f t="shared" si="20"/>
        <v>1123.7274856325412</v>
      </c>
    </row>
    <row r="314" spans="2:4">
      <c r="B314" s="192">
        <f t="shared" si="18"/>
        <v>311</v>
      </c>
      <c r="C314" s="193">
        <f t="shared" si="19"/>
        <v>349479.24803172029</v>
      </c>
      <c r="D314" s="194">
        <f t="shared" si="20"/>
        <v>1123.7274856325412</v>
      </c>
    </row>
    <row r="315" spans="2:4">
      <c r="B315" s="192">
        <f t="shared" si="18"/>
        <v>312</v>
      </c>
      <c r="C315" s="193">
        <f t="shared" si="19"/>
        <v>350602.97551735281</v>
      </c>
      <c r="D315" s="194">
        <f t="shared" si="20"/>
        <v>1123.7274856325409</v>
      </c>
    </row>
    <row r="316" spans="2:4">
      <c r="B316" s="192">
        <f t="shared" si="18"/>
        <v>313</v>
      </c>
      <c r="C316" s="193">
        <f t="shared" si="19"/>
        <v>351726.70300298533</v>
      </c>
      <c r="D316" s="194">
        <f t="shared" si="20"/>
        <v>1123.7274856325409</v>
      </c>
    </row>
    <row r="317" spans="2:4">
      <c r="B317" s="192">
        <f t="shared" si="18"/>
        <v>314</v>
      </c>
      <c r="C317" s="193">
        <f t="shared" si="19"/>
        <v>352850.43048861786</v>
      </c>
      <c r="D317" s="194">
        <f t="shared" si="20"/>
        <v>1123.7274856325409</v>
      </c>
    </row>
    <row r="318" spans="2:4">
      <c r="B318" s="192">
        <f t="shared" si="18"/>
        <v>315</v>
      </c>
      <c r="C318" s="193">
        <f t="shared" si="19"/>
        <v>353974.15797425038</v>
      </c>
      <c r="D318" s="194">
        <f t="shared" si="20"/>
        <v>1123.7274856325409</v>
      </c>
    </row>
    <row r="319" spans="2:4">
      <c r="B319" s="192">
        <f t="shared" si="18"/>
        <v>316</v>
      </c>
      <c r="C319" s="193">
        <f t="shared" si="19"/>
        <v>355097.88545988291</v>
      </c>
      <c r="D319" s="194">
        <f t="shared" si="20"/>
        <v>1123.7274856325409</v>
      </c>
    </row>
    <row r="320" spans="2:4">
      <c r="B320" s="192">
        <f t="shared" si="18"/>
        <v>317</v>
      </c>
      <c r="C320" s="193">
        <f t="shared" si="19"/>
        <v>356221.61294551543</v>
      </c>
      <c r="D320" s="194">
        <f t="shared" si="20"/>
        <v>1123.7274856325407</v>
      </c>
    </row>
    <row r="321" spans="2:4">
      <c r="B321" s="192">
        <f t="shared" si="18"/>
        <v>318</v>
      </c>
      <c r="C321" s="193">
        <f t="shared" si="19"/>
        <v>357345.34043114795</v>
      </c>
      <c r="D321" s="194">
        <f t="shared" si="20"/>
        <v>1123.7274856325407</v>
      </c>
    </row>
    <row r="322" spans="2:4">
      <c r="B322" s="192">
        <f t="shared" si="18"/>
        <v>319</v>
      </c>
      <c r="C322" s="193">
        <f t="shared" si="19"/>
        <v>358469.06791678048</v>
      </c>
      <c r="D322" s="194">
        <f t="shared" si="20"/>
        <v>1123.7274856325407</v>
      </c>
    </row>
    <row r="323" spans="2:4">
      <c r="B323" s="192">
        <f t="shared" si="18"/>
        <v>320</v>
      </c>
      <c r="C323" s="193">
        <f t="shared" si="19"/>
        <v>359592.795402413</v>
      </c>
      <c r="D323" s="194">
        <f t="shared" si="20"/>
        <v>1123.7274856325407</v>
      </c>
    </row>
    <row r="324" spans="2:4">
      <c r="B324" s="192">
        <f t="shared" si="18"/>
        <v>321</v>
      </c>
      <c r="C324" s="193">
        <f t="shared" si="19"/>
        <v>360716.52288804553</v>
      </c>
      <c r="D324" s="194">
        <f t="shared" si="20"/>
        <v>1123.7274856325405</v>
      </c>
    </row>
    <row r="325" spans="2:4">
      <c r="B325" s="192">
        <f t="shared" si="18"/>
        <v>322</v>
      </c>
      <c r="C325" s="193">
        <f t="shared" si="19"/>
        <v>361840.25037367805</v>
      </c>
      <c r="D325" s="194">
        <f t="shared" si="20"/>
        <v>1123.7274856325405</v>
      </c>
    </row>
    <row r="326" spans="2:4">
      <c r="B326" s="192">
        <f t="shared" si="18"/>
        <v>323</v>
      </c>
      <c r="C326" s="193">
        <f t="shared" si="19"/>
        <v>362963.97785931057</v>
      </c>
      <c r="D326" s="194">
        <f t="shared" si="20"/>
        <v>1123.7274856325405</v>
      </c>
    </row>
    <row r="327" spans="2:4">
      <c r="B327" s="192">
        <f t="shared" si="18"/>
        <v>324</v>
      </c>
      <c r="C327" s="193">
        <f t="shared" si="19"/>
        <v>364087.7053449431</v>
      </c>
      <c r="D327" s="194">
        <f t="shared" si="20"/>
        <v>1123.7274856325405</v>
      </c>
    </row>
    <row r="328" spans="2:4">
      <c r="B328" s="192">
        <f t="shared" si="18"/>
        <v>325</v>
      </c>
      <c r="C328" s="193">
        <f t="shared" si="19"/>
        <v>365211.43283057562</v>
      </c>
      <c r="D328" s="194">
        <f t="shared" si="20"/>
        <v>1123.7274856325403</v>
      </c>
    </row>
    <row r="329" spans="2:4">
      <c r="B329" s="192">
        <f t="shared" si="18"/>
        <v>326</v>
      </c>
      <c r="C329" s="193">
        <f t="shared" si="19"/>
        <v>366335.16031620814</v>
      </c>
      <c r="D329" s="194">
        <f t="shared" si="20"/>
        <v>1123.7274856325403</v>
      </c>
    </row>
    <row r="330" spans="2:4">
      <c r="B330" s="192">
        <f t="shared" si="18"/>
        <v>327</v>
      </c>
      <c r="C330" s="193">
        <f t="shared" si="19"/>
        <v>367458.88780184067</v>
      </c>
      <c r="D330" s="194">
        <f t="shared" si="20"/>
        <v>1123.7274856325403</v>
      </c>
    </row>
    <row r="331" spans="2:4">
      <c r="B331" s="192">
        <f t="shared" si="18"/>
        <v>328</v>
      </c>
      <c r="C331" s="193">
        <f t="shared" si="19"/>
        <v>368582.61528747319</v>
      </c>
      <c r="D331" s="194">
        <f t="shared" si="20"/>
        <v>1123.7274856325403</v>
      </c>
    </row>
    <row r="332" spans="2:4">
      <c r="B332" s="192">
        <f t="shared" si="18"/>
        <v>329</v>
      </c>
      <c r="C332" s="193">
        <f t="shared" si="19"/>
        <v>369706.34277310572</v>
      </c>
      <c r="D332" s="194">
        <f t="shared" si="20"/>
        <v>1123.7274856325403</v>
      </c>
    </row>
    <row r="333" spans="2:4">
      <c r="B333" s="192">
        <f t="shared" si="18"/>
        <v>330</v>
      </c>
      <c r="C333" s="193">
        <f t="shared" si="19"/>
        <v>370830.07025873824</v>
      </c>
      <c r="D333" s="194">
        <f t="shared" si="20"/>
        <v>1123.72748563254</v>
      </c>
    </row>
    <row r="334" spans="2:4">
      <c r="B334" s="192">
        <f t="shared" si="18"/>
        <v>331</v>
      </c>
      <c r="C334" s="193">
        <f t="shared" si="19"/>
        <v>371953.79774437076</v>
      </c>
      <c r="D334" s="194">
        <f t="shared" si="20"/>
        <v>1123.72748563254</v>
      </c>
    </row>
    <row r="335" spans="2:4">
      <c r="B335" s="192">
        <f t="shared" si="18"/>
        <v>332</v>
      </c>
      <c r="C335" s="193">
        <f t="shared" si="19"/>
        <v>373077.52523000329</v>
      </c>
      <c r="D335" s="194">
        <f t="shared" si="20"/>
        <v>1123.72748563254</v>
      </c>
    </row>
    <row r="336" spans="2:4">
      <c r="B336" s="192">
        <f t="shared" si="18"/>
        <v>333</v>
      </c>
      <c r="C336" s="193">
        <f t="shared" si="19"/>
        <v>374201.25271563581</v>
      </c>
      <c r="D336" s="194">
        <f t="shared" si="20"/>
        <v>1123.72748563254</v>
      </c>
    </row>
    <row r="337" spans="2:4">
      <c r="B337" s="192">
        <f t="shared" si="18"/>
        <v>334</v>
      </c>
      <c r="C337" s="193">
        <f t="shared" si="19"/>
        <v>375324.98020126834</v>
      </c>
      <c r="D337" s="194">
        <f t="shared" si="20"/>
        <v>1123.72748563254</v>
      </c>
    </row>
    <row r="338" spans="2:4">
      <c r="B338" s="192">
        <f t="shared" si="18"/>
        <v>335</v>
      </c>
      <c r="C338" s="193">
        <f t="shared" si="19"/>
        <v>376448.70768690086</v>
      </c>
      <c r="D338" s="194">
        <f t="shared" si="20"/>
        <v>1123.7274856325398</v>
      </c>
    </row>
    <row r="339" spans="2:4">
      <c r="B339" s="192">
        <f t="shared" si="18"/>
        <v>336</v>
      </c>
      <c r="C339" s="193">
        <f t="shared" si="19"/>
        <v>377572.43517253338</v>
      </c>
      <c r="D339" s="194">
        <f t="shared" si="20"/>
        <v>1123.7274856325398</v>
      </c>
    </row>
    <row r="340" spans="2:4">
      <c r="B340" s="192">
        <f t="shared" si="18"/>
        <v>337</v>
      </c>
      <c r="C340" s="193">
        <f t="shared" si="19"/>
        <v>378696.16265816591</v>
      </c>
      <c r="D340" s="194">
        <f t="shared" si="20"/>
        <v>1123.7274856325398</v>
      </c>
    </row>
    <row r="341" spans="2:4">
      <c r="B341" s="192">
        <f t="shared" si="18"/>
        <v>338</v>
      </c>
      <c r="C341" s="193">
        <f t="shared" si="19"/>
        <v>379819.89014379843</v>
      </c>
      <c r="D341" s="194">
        <f t="shared" si="20"/>
        <v>1123.7274856325398</v>
      </c>
    </row>
    <row r="342" spans="2:4">
      <c r="B342" s="192">
        <f t="shared" si="18"/>
        <v>339</v>
      </c>
      <c r="C342" s="193">
        <f t="shared" si="19"/>
        <v>380943.61762943096</v>
      </c>
      <c r="D342" s="194">
        <f t="shared" si="20"/>
        <v>1123.7274856325396</v>
      </c>
    </row>
    <row r="343" spans="2:4">
      <c r="B343" s="192">
        <f t="shared" si="18"/>
        <v>340</v>
      </c>
      <c r="C343" s="193">
        <f t="shared" si="19"/>
        <v>382067.34511506348</v>
      </c>
      <c r="D343" s="194">
        <f t="shared" si="20"/>
        <v>1123.7274856325396</v>
      </c>
    </row>
    <row r="344" spans="2:4">
      <c r="B344" s="192">
        <f t="shared" si="18"/>
        <v>341</v>
      </c>
      <c r="C344" s="193">
        <f t="shared" si="19"/>
        <v>383191.072600696</v>
      </c>
      <c r="D344" s="194">
        <f t="shared" si="20"/>
        <v>1123.7274856325396</v>
      </c>
    </row>
    <row r="345" spans="2:4">
      <c r="B345" s="192">
        <f t="shared" si="18"/>
        <v>342</v>
      </c>
      <c r="C345" s="193">
        <f t="shared" si="19"/>
        <v>384314.80008632853</v>
      </c>
      <c r="D345" s="194">
        <f t="shared" si="20"/>
        <v>1123.7274856325396</v>
      </c>
    </row>
    <row r="346" spans="2:4">
      <c r="B346" s="192">
        <f t="shared" si="18"/>
        <v>343</v>
      </c>
      <c r="C346" s="193">
        <f t="shared" si="19"/>
        <v>385438.52757196105</v>
      </c>
      <c r="D346" s="194">
        <f t="shared" si="20"/>
        <v>1123.7274856325396</v>
      </c>
    </row>
    <row r="347" spans="2:4">
      <c r="B347" s="192">
        <f t="shared" si="18"/>
        <v>344</v>
      </c>
      <c r="C347" s="193">
        <f t="shared" si="19"/>
        <v>386562.25505759357</v>
      </c>
      <c r="D347" s="194">
        <f t="shared" si="20"/>
        <v>1123.7274856325394</v>
      </c>
    </row>
    <row r="348" spans="2:4">
      <c r="B348" s="192">
        <f t="shared" si="18"/>
        <v>345</v>
      </c>
      <c r="C348" s="193">
        <f t="shared" si="19"/>
        <v>387685.9825432261</v>
      </c>
      <c r="D348" s="194">
        <f t="shared" si="20"/>
        <v>1123.7274856325394</v>
      </c>
    </row>
    <row r="349" spans="2:4">
      <c r="B349" s="192">
        <f t="shared" si="18"/>
        <v>346</v>
      </c>
      <c r="C349" s="193">
        <f t="shared" si="19"/>
        <v>388809.71002885862</v>
      </c>
      <c r="D349" s="194">
        <f t="shared" si="20"/>
        <v>1123.7274856325394</v>
      </c>
    </row>
    <row r="350" spans="2:4">
      <c r="B350" s="192">
        <f t="shared" si="18"/>
        <v>347</v>
      </c>
      <c r="C350" s="193">
        <f t="shared" si="19"/>
        <v>389933.43751449115</v>
      </c>
      <c r="D350" s="194">
        <f t="shared" si="20"/>
        <v>1123.7274856325394</v>
      </c>
    </row>
    <row r="351" spans="2:4">
      <c r="B351" s="192">
        <f t="shared" si="18"/>
        <v>348</v>
      </c>
      <c r="C351" s="193">
        <f t="shared" si="19"/>
        <v>391057.16500012367</v>
      </c>
      <c r="D351" s="194">
        <f t="shared" si="20"/>
        <v>1123.7274856325394</v>
      </c>
    </row>
    <row r="352" spans="2:4">
      <c r="B352" s="192">
        <f t="shared" si="18"/>
        <v>349</v>
      </c>
      <c r="C352" s="193">
        <f t="shared" si="19"/>
        <v>392180.89248575619</v>
      </c>
      <c r="D352" s="194">
        <f t="shared" si="20"/>
        <v>1123.7274856325391</v>
      </c>
    </row>
    <row r="353" spans="2:4">
      <c r="B353" s="192">
        <f t="shared" si="18"/>
        <v>350</v>
      </c>
      <c r="C353" s="193">
        <f t="shared" si="19"/>
        <v>393304.61997138872</v>
      </c>
      <c r="D353" s="194">
        <f t="shared" si="20"/>
        <v>1123.7274856325391</v>
      </c>
    </row>
    <row r="354" spans="2:4">
      <c r="B354" s="192">
        <f t="shared" si="18"/>
        <v>351</v>
      </c>
      <c r="C354" s="193">
        <f t="shared" si="19"/>
        <v>394428.34745702124</v>
      </c>
      <c r="D354" s="194">
        <f t="shared" si="20"/>
        <v>1123.7274856325391</v>
      </c>
    </row>
    <row r="355" spans="2:4">
      <c r="B355" s="192">
        <f t="shared" si="18"/>
        <v>352</v>
      </c>
      <c r="C355" s="193">
        <f t="shared" si="19"/>
        <v>395552.07494265377</v>
      </c>
      <c r="D355" s="194">
        <f t="shared" si="20"/>
        <v>1123.7274856325391</v>
      </c>
    </row>
    <row r="356" spans="2:4">
      <c r="B356" s="192">
        <f t="shared" si="18"/>
        <v>353</v>
      </c>
      <c r="C356" s="193">
        <f t="shared" si="19"/>
        <v>396675.80242828629</v>
      </c>
      <c r="D356" s="194">
        <f t="shared" si="20"/>
        <v>1123.7274856325391</v>
      </c>
    </row>
    <row r="357" spans="2:4">
      <c r="B357" s="192">
        <f t="shared" si="18"/>
        <v>354</v>
      </c>
      <c r="C357" s="193">
        <f t="shared" si="19"/>
        <v>397799.52991391881</v>
      </c>
      <c r="D357" s="194">
        <f t="shared" si="20"/>
        <v>1123.7274856325391</v>
      </c>
    </row>
    <row r="358" spans="2:4">
      <c r="B358" s="192">
        <f t="shared" si="18"/>
        <v>355</v>
      </c>
      <c r="C358" s="193">
        <f t="shared" si="19"/>
        <v>398923.25739955134</v>
      </c>
      <c r="D358" s="194">
        <f t="shared" si="20"/>
        <v>1123.7274856325389</v>
      </c>
    </row>
    <row r="359" spans="2:4">
      <c r="B359" s="192">
        <f t="shared" si="18"/>
        <v>356</v>
      </c>
      <c r="C359" s="193">
        <f t="shared" si="19"/>
        <v>400046.98488518386</v>
      </c>
      <c r="D359" s="194">
        <f t="shared" si="20"/>
        <v>1123.7274856325389</v>
      </c>
    </row>
    <row r="360" spans="2:4">
      <c r="B360" s="192">
        <f t="shared" si="18"/>
        <v>357</v>
      </c>
      <c r="C360" s="193">
        <f t="shared" si="19"/>
        <v>401170.71237081639</v>
      </c>
      <c r="D360" s="194">
        <f t="shared" si="20"/>
        <v>1123.7274856325389</v>
      </c>
    </row>
    <row r="361" spans="2:4">
      <c r="B361" s="192">
        <f t="shared" si="18"/>
        <v>358</v>
      </c>
      <c r="C361" s="193">
        <f t="shared" si="19"/>
        <v>402294.43985644891</v>
      </c>
      <c r="D361" s="194">
        <f t="shared" si="20"/>
        <v>1123.7274856325389</v>
      </c>
    </row>
    <row r="362" spans="2:4">
      <c r="B362" s="192">
        <f t="shared" si="18"/>
        <v>359</v>
      </c>
      <c r="C362" s="193">
        <f t="shared" si="19"/>
        <v>403418.16734208143</v>
      </c>
      <c r="D362" s="194">
        <f t="shared" si="20"/>
        <v>1123.7274856325389</v>
      </c>
    </row>
    <row r="363" spans="2:4">
      <c r="B363" s="192">
        <f t="shared" si="18"/>
        <v>360</v>
      </c>
      <c r="C363" s="193">
        <f t="shared" si="19"/>
        <v>404541.89482771396</v>
      </c>
      <c r="D363" s="194">
        <f t="shared" si="20"/>
        <v>1123.7274856325387</v>
      </c>
    </row>
    <row r="364" spans="2:4">
      <c r="B364" s="192">
        <f t="shared" si="18"/>
        <v>361</v>
      </c>
      <c r="C364" s="193">
        <f t="shared" si="19"/>
        <v>405665.62231334648</v>
      </c>
      <c r="D364" s="194">
        <f t="shared" si="20"/>
        <v>1123.7274856325387</v>
      </c>
    </row>
    <row r="365" spans="2:4">
      <c r="B365" s="192">
        <f t="shared" si="18"/>
        <v>362</v>
      </c>
      <c r="C365" s="193">
        <f t="shared" si="19"/>
        <v>406789.349798979</v>
      </c>
      <c r="D365" s="194">
        <f t="shared" si="20"/>
        <v>1123.7274856325387</v>
      </c>
    </row>
    <row r="366" spans="2:4">
      <c r="B366" s="192">
        <f t="shared" si="18"/>
        <v>363</v>
      </c>
      <c r="C366" s="193">
        <f t="shared" si="19"/>
        <v>407913.07728461153</v>
      </c>
      <c r="D366" s="194">
        <f t="shared" si="20"/>
        <v>1123.7274856325387</v>
      </c>
    </row>
    <row r="367" spans="2:4">
      <c r="B367" s="192">
        <f t="shared" si="18"/>
        <v>364</v>
      </c>
      <c r="C367" s="193">
        <f t="shared" si="19"/>
        <v>409036.80477024405</v>
      </c>
      <c r="D367" s="194">
        <f t="shared" si="20"/>
        <v>1123.7274856325387</v>
      </c>
    </row>
    <row r="368" spans="2:4">
      <c r="B368" s="192">
        <f t="shared" si="18"/>
        <v>365</v>
      </c>
      <c r="C368" s="193">
        <f t="shared" si="19"/>
        <v>410160.53225587658</v>
      </c>
      <c r="D368" s="194">
        <f t="shared" si="20"/>
        <v>1123.7274856325387</v>
      </c>
    </row>
    <row r="369" spans="2:4">
      <c r="B369" s="192">
        <f t="shared" si="18"/>
        <v>366</v>
      </c>
      <c r="C369" s="193">
        <f t="shared" si="19"/>
        <v>411284.2597415091</v>
      </c>
      <c r="D369" s="194">
        <f t="shared" si="20"/>
        <v>1123.7274856325384</v>
      </c>
    </row>
    <row r="370" spans="2:4">
      <c r="B370" s="192">
        <f t="shared" si="18"/>
        <v>367</v>
      </c>
      <c r="C370" s="193">
        <f t="shared" si="19"/>
        <v>412407.98722714162</v>
      </c>
      <c r="D370" s="194">
        <f t="shared" si="20"/>
        <v>1123.7274856325384</v>
      </c>
    </row>
    <row r="371" spans="2:4">
      <c r="B371" s="192">
        <f t="shared" si="18"/>
        <v>368</v>
      </c>
      <c r="C371" s="193">
        <f t="shared" si="19"/>
        <v>413531.71471277415</v>
      </c>
      <c r="D371" s="194">
        <f t="shared" si="20"/>
        <v>1123.7274856325384</v>
      </c>
    </row>
    <row r="372" spans="2:4">
      <c r="B372" s="192">
        <f t="shared" si="18"/>
        <v>369</v>
      </c>
      <c r="C372" s="193">
        <f t="shared" si="19"/>
        <v>414655.44219840667</v>
      </c>
      <c r="D372" s="194">
        <f t="shared" si="20"/>
        <v>1123.7274856325384</v>
      </c>
    </row>
    <row r="373" spans="2:4">
      <c r="B373" s="192">
        <f t="shared" si="18"/>
        <v>370</v>
      </c>
      <c r="C373" s="193">
        <f t="shared" si="19"/>
        <v>415779.1696840392</v>
      </c>
      <c r="D373" s="194">
        <f t="shared" si="20"/>
        <v>1123.7274856325384</v>
      </c>
    </row>
    <row r="374" spans="2:4">
      <c r="B374" s="192">
        <f t="shared" si="18"/>
        <v>371</v>
      </c>
      <c r="C374" s="193">
        <f t="shared" si="19"/>
        <v>416902.89716967172</v>
      </c>
      <c r="D374" s="194">
        <f t="shared" si="20"/>
        <v>1123.7274856325382</v>
      </c>
    </row>
    <row r="375" spans="2:4">
      <c r="B375" s="192">
        <f t="shared" ref="B375:B438" si="21">B374+1</f>
        <v>372</v>
      </c>
      <c r="C375" s="193">
        <f t="shared" ref="C375:C438" si="22">C374+C374/B374</f>
        <v>418026.62465530424</v>
      </c>
      <c r="D375" s="194">
        <f t="shared" ref="D375:D438" si="23">C375/B375</f>
        <v>1123.7274856325382</v>
      </c>
    </row>
    <row r="376" spans="2:4">
      <c r="B376" s="192">
        <f t="shared" si="21"/>
        <v>373</v>
      </c>
      <c r="C376" s="193">
        <f t="shared" si="22"/>
        <v>419150.35214093677</v>
      </c>
      <c r="D376" s="194">
        <f t="shared" si="23"/>
        <v>1123.7274856325382</v>
      </c>
    </row>
    <row r="377" spans="2:4">
      <c r="B377" s="192">
        <f t="shared" si="21"/>
        <v>374</v>
      </c>
      <c r="C377" s="193">
        <f t="shared" si="22"/>
        <v>420274.07962656929</v>
      </c>
      <c r="D377" s="194">
        <f t="shared" si="23"/>
        <v>1123.7274856325382</v>
      </c>
    </row>
    <row r="378" spans="2:4">
      <c r="B378" s="192">
        <f t="shared" si="21"/>
        <v>375</v>
      </c>
      <c r="C378" s="193">
        <f t="shared" si="22"/>
        <v>421397.80711220182</v>
      </c>
      <c r="D378" s="194">
        <f t="shared" si="23"/>
        <v>1123.7274856325382</v>
      </c>
    </row>
    <row r="379" spans="2:4">
      <c r="B379" s="192">
        <f t="shared" si="21"/>
        <v>376</v>
      </c>
      <c r="C379" s="193">
        <f t="shared" si="22"/>
        <v>422521.53459783434</v>
      </c>
      <c r="D379" s="194">
        <f t="shared" si="23"/>
        <v>1123.7274856325382</v>
      </c>
    </row>
    <row r="380" spans="2:4">
      <c r="B380" s="192">
        <f t="shared" si="21"/>
        <v>377</v>
      </c>
      <c r="C380" s="193">
        <f t="shared" si="22"/>
        <v>423645.26208346686</v>
      </c>
      <c r="D380" s="194">
        <f t="shared" si="23"/>
        <v>1123.727485632538</v>
      </c>
    </row>
    <row r="381" spans="2:4">
      <c r="B381" s="192">
        <f t="shared" si="21"/>
        <v>378</v>
      </c>
      <c r="C381" s="193">
        <f t="shared" si="22"/>
        <v>424768.98956909939</v>
      </c>
      <c r="D381" s="194">
        <f t="shared" si="23"/>
        <v>1123.727485632538</v>
      </c>
    </row>
    <row r="382" spans="2:4">
      <c r="B382" s="192">
        <f t="shared" si="21"/>
        <v>379</v>
      </c>
      <c r="C382" s="193">
        <f t="shared" si="22"/>
        <v>425892.71705473191</v>
      </c>
      <c r="D382" s="194">
        <f t="shared" si="23"/>
        <v>1123.727485632538</v>
      </c>
    </row>
    <row r="383" spans="2:4">
      <c r="B383" s="192">
        <f t="shared" si="21"/>
        <v>380</v>
      </c>
      <c r="C383" s="193">
        <f t="shared" si="22"/>
        <v>427016.44454036443</v>
      </c>
      <c r="D383" s="194">
        <f t="shared" si="23"/>
        <v>1123.727485632538</v>
      </c>
    </row>
    <row r="384" spans="2:4">
      <c r="B384" s="192">
        <f t="shared" si="21"/>
        <v>381</v>
      </c>
      <c r="C384" s="193">
        <f t="shared" si="22"/>
        <v>428140.17202599696</v>
      </c>
      <c r="D384" s="194">
        <f t="shared" si="23"/>
        <v>1123.727485632538</v>
      </c>
    </row>
    <row r="385" spans="2:4">
      <c r="B385" s="192">
        <f t="shared" si="21"/>
        <v>382</v>
      </c>
      <c r="C385" s="193">
        <f t="shared" si="22"/>
        <v>429263.89951162948</v>
      </c>
      <c r="D385" s="194">
        <f t="shared" si="23"/>
        <v>1123.727485632538</v>
      </c>
    </row>
    <row r="386" spans="2:4">
      <c r="B386" s="192">
        <f t="shared" si="21"/>
        <v>383</v>
      </c>
      <c r="C386" s="193">
        <f t="shared" si="22"/>
        <v>430387.62699726201</v>
      </c>
      <c r="D386" s="194">
        <f t="shared" si="23"/>
        <v>1123.7274856325378</v>
      </c>
    </row>
    <row r="387" spans="2:4">
      <c r="B387" s="192">
        <f t="shared" si="21"/>
        <v>384</v>
      </c>
      <c r="C387" s="193">
        <f t="shared" si="22"/>
        <v>431511.35448289453</v>
      </c>
      <c r="D387" s="194">
        <f t="shared" si="23"/>
        <v>1123.7274856325378</v>
      </c>
    </row>
    <row r="388" spans="2:4">
      <c r="B388" s="192">
        <f t="shared" si="21"/>
        <v>385</v>
      </c>
      <c r="C388" s="193">
        <f t="shared" si="22"/>
        <v>432635.08196852705</v>
      </c>
      <c r="D388" s="194">
        <f t="shared" si="23"/>
        <v>1123.7274856325378</v>
      </c>
    </row>
    <row r="389" spans="2:4">
      <c r="B389" s="192">
        <f t="shared" si="21"/>
        <v>386</v>
      </c>
      <c r="C389" s="193">
        <f t="shared" si="22"/>
        <v>433758.80945415958</v>
      </c>
      <c r="D389" s="194">
        <f t="shared" si="23"/>
        <v>1123.7274856325378</v>
      </c>
    </row>
    <row r="390" spans="2:4">
      <c r="B390" s="192">
        <f t="shared" si="21"/>
        <v>387</v>
      </c>
      <c r="C390" s="193">
        <f t="shared" si="22"/>
        <v>434882.5369397921</v>
      </c>
      <c r="D390" s="194">
        <f t="shared" si="23"/>
        <v>1123.7274856325378</v>
      </c>
    </row>
    <row r="391" spans="2:4">
      <c r="B391" s="192">
        <f t="shared" si="21"/>
        <v>388</v>
      </c>
      <c r="C391" s="193">
        <f t="shared" si="22"/>
        <v>436006.26442542463</v>
      </c>
      <c r="D391" s="194">
        <f t="shared" si="23"/>
        <v>1123.7274856325378</v>
      </c>
    </row>
    <row r="392" spans="2:4">
      <c r="B392" s="192">
        <f t="shared" si="21"/>
        <v>389</v>
      </c>
      <c r="C392" s="193">
        <f t="shared" si="22"/>
        <v>437129.99191105715</v>
      </c>
      <c r="D392" s="194">
        <f t="shared" si="23"/>
        <v>1123.7274856325378</v>
      </c>
    </row>
    <row r="393" spans="2:4">
      <c r="B393" s="192">
        <f t="shared" si="21"/>
        <v>390</v>
      </c>
      <c r="C393" s="193">
        <f t="shared" si="22"/>
        <v>438253.71939668967</v>
      </c>
      <c r="D393" s="194">
        <f t="shared" si="23"/>
        <v>1123.7274856325375</v>
      </c>
    </row>
    <row r="394" spans="2:4">
      <c r="B394" s="192">
        <f t="shared" si="21"/>
        <v>391</v>
      </c>
      <c r="C394" s="193">
        <f t="shared" si="22"/>
        <v>439377.4468823222</v>
      </c>
      <c r="D394" s="194">
        <f t="shared" si="23"/>
        <v>1123.7274856325375</v>
      </c>
    </row>
    <row r="395" spans="2:4">
      <c r="B395" s="192">
        <f t="shared" si="21"/>
        <v>392</v>
      </c>
      <c r="C395" s="193">
        <f t="shared" si="22"/>
        <v>440501.17436795472</v>
      </c>
      <c r="D395" s="194">
        <f t="shared" si="23"/>
        <v>1123.7274856325375</v>
      </c>
    </row>
    <row r="396" spans="2:4">
      <c r="B396" s="192">
        <f t="shared" si="21"/>
        <v>393</v>
      </c>
      <c r="C396" s="193">
        <f t="shared" si="22"/>
        <v>441624.90185358725</v>
      </c>
      <c r="D396" s="194">
        <f t="shared" si="23"/>
        <v>1123.7274856325375</v>
      </c>
    </row>
    <row r="397" spans="2:4">
      <c r="B397" s="192">
        <f t="shared" si="21"/>
        <v>394</v>
      </c>
      <c r="C397" s="193">
        <f t="shared" si="22"/>
        <v>442748.62933921977</v>
      </c>
      <c r="D397" s="194">
        <f t="shared" si="23"/>
        <v>1123.7274856325375</v>
      </c>
    </row>
    <row r="398" spans="2:4">
      <c r="B398" s="192">
        <f t="shared" si="21"/>
        <v>395</v>
      </c>
      <c r="C398" s="193">
        <f t="shared" si="22"/>
        <v>443872.35682485229</v>
      </c>
      <c r="D398" s="194">
        <f t="shared" si="23"/>
        <v>1123.7274856325375</v>
      </c>
    </row>
    <row r="399" spans="2:4">
      <c r="B399" s="192">
        <f t="shared" si="21"/>
        <v>396</v>
      </c>
      <c r="C399" s="193">
        <f t="shared" si="22"/>
        <v>444996.08431048482</v>
      </c>
      <c r="D399" s="194">
        <f t="shared" si="23"/>
        <v>1123.7274856325373</v>
      </c>
    </row>
    <row r="400" spans="2:4">
      <c r="B400" s="192">
        <f t="shared" si="21"/>
        <v>397</v>
      </c>
      <c r="C400" s="193">
        <f t="shared" si="22"/>
        <v>446119.81179611734</v>
      </c>
      <c r="D400" s="194">
        <f t="shared" si="23"/>
        <v>1123.7274856325373</v>
      </c>
    </row>
    <row r="401" spans="2:4">
      <c r="B401" s="192">
        <f t="shared" si="21"/>
        <v>398</v>
      </c>
      <c r="C401" s="193">
        <f t="shared" si="22"/>
        <v>447243.53928174987</v>
      </c>
      <c r="D401" s="194">
        <f t="shared" si="23"/>
        <v>1123.7274856325373</v>
      </c>
    </row>
    <row r="402" spans="2:4">
      <c r="B402" s="192">
        <f t="shared" si="21"/>
        <v>399</v>
      </c>
      <c r="C402" s="193">
        <f t="shared" si="22"/>
        <v>448367.26676738239</v>
      </c>
      <c r="D402" s="194">
        <f t="shared" si="23"/>
        <v>1123.7274856325373</v>
      </c>
    </row>
    <row r="403" spans="2:4">
      <c r="B403" s="192">
        <f t="shared" si="21"/>
        <v>400</v>
      </c>
      <c r="C403" s="193">
        <f t="shared" si="22"/>
        <v>449490.99425301491</v>
      </c>
      <c r="D403" s="194">
        <f t="shared" si="23"/>
        <v>1123.7274856325373</v>
      </c>
    </row>
    <row r="404" spans="2:4">
      <c r="B404" s="192">
        <f t="shared" si="21"/>
        <v>401</v>
      </c>
      <c r="C404" s="193">
        <f t="shared" si="22"/>
        <v>450614.72173864744</v>
      </c>
      <c r="D404" s="194">
        <f t="shared" si="23"/>
        <v>1123.7274856325373</v>
      </c>
    </row>
    <row r="405" spans="2:4">
      <c r="B405" s="192">
        <f t="shared" si="21"/>
        <v>402</v>
      </c>
      <c r="C405" s="193">
        <f t="shared" si="22"/>
        <v>451738.44922427996</v>
      </c>
      <c r="D405" s="194">
        <f t="shared" si="23"/>
        <v>1123.7274856325373</v>
      </c>
    </row>
    <row r="406" spans="2:4">
      <c r="B406" s="192">
        <f t="shared" si="21"/>
        <v>403</v>
      </c>
      <c r="C406" s="193">
        <f t="shared" si="22"/>
        <v>452862.17670991248</v>
      </c>
      <c r="D406" s="194">
        <f t="shared" si="23"/>
        <v>1123.7274856325371</v>
      </c>
    </row>
    <row r="407" spans="2:4">
      <c r="B407" s="192">
        <f t="shared" si="21"/>
        <v>404</v>
      </c>
      <c r="C407" s="193">
        <f t="shared" si="22"/>
        <v>453985.90419554501</v>
      </c>
      <c r="D407" s="194">
        <f t="shared" si="23"/>
        <v>1123.7274856325371</v>
      </c>
    </row>
    <row r="408" spans="2:4">
      <c r="B408" s="192">
        <f t="shared" si="21"/>
        <v>405</v>
      </c>
      <c r="C408" s="193">
        <f t="shared" si="22"/>
        <v>455109.63168117753</v>
      </c>
      <c r="D408" s="194">
        <f t="shared" si="23"/>
        <v>1123.7274856325371</v>
      </c>
    </row>
    <row r="409" spans="2:4">
      <c r="B409" s="192">
        <f t="shared" si="21"/>
        <v>406</v>
      </c>
      <c r="C409" s="193">
        <f t="shared" si="22"/>
        <v>456233.35916681006</v>
      </c>
      <c r="D409" s="194">
        <f t="shared" si="23"/>
        <v>1123.7274856325371</v>
      </c>
    </row>
    <row r="410" spans="2:4">
      <c r="B410" s="192">
        <f t="shared" si="21"/>
        <v>407</v>
      </c>
      <c r="C410" s="193">
        <f t="shared" si="22"/>
        <v>457357.08665244258</v>
      </c>
      <c r="D410" s="194">
        <f t="shared" si="23"/>
        <v>1123.7274856325371</v>
      </c>
    </row>
    <row r="411" spans="2:4">
      <c r="B411" s="192">
        <f t="shared" si="21"/>
        <v>408</v>
      </c>
      <c r="C411" s="193">
        <f t="shared" si="22"/>
        <v>458480.8141380751</v>
      </c>
      <c r="D411" s="194">
        <f t="shared" si="23"/>
        <v>1123.7274856325371</v>
      </c>
    </row>
    <row r="412" spans="2:4">
      <c r="B412" s="192">
        <f t="shared" si="21"/>
        <v>409</v>
      </c>
      <c r="C412" s="193">
        <f t="shared" si="22"/>
        <v>459604.54162370763</v>
      </c>
      <c r="D412" s="194">
        <f t="shared" si="23"/>
        <v>1123.7274856325371</v>
      </c>
    </row>
    <row r="413" spans="2:4">
      <c r="B413" s="192">
        <f t="shared" si="21"/>
        <v>410</v>
      </c>
      <c r="C413" s="193">
        <f t="shared" si="22"/>
        <v>460728.26910934015</v>
      </c>
      <c r="D413" s="194">
        <f t="shared" si="23"/>
        <v>1123.7274856325369</v>
      </c>
    </row>
    <row r="414" spans="2:4">
      <c r="B414" s="192">
        <f t="shared" si="21"/>
        <v>411</v>
      </c>
      <c r="C414" s="193">
        <f t="shared" si="22"/>
        <v>461851.99659497268</v>
      </c>
      <c r="D414" s="194">
        <f t="shared" si="23"/>
        <v>1123.7274856325369</v>
      </c>
    </row>
    <row r="415" spans="2:4">
      <c r="B415" s="192">
        <f t="shared" si="21"/>
        <v>412</v>
      </c>
      <c r="C415" s="193">
        <f t="shared" si="22"/>
        <v>462975.7240806052</v>
      </c>
      <c r="D415" s="194">
        <f t="shared" si="23"/>
        <v>1123.7274856325369</v>
      </c>
    </row>
    <row r="416" spans="2:4">
      <c r="B416" s="192">
        <f t="shared" si="21"/>
        <v>413</v>
      </c>
      <c r="C416" s="193">
        <f t="shared" si="22"/>
        <v>464099.45156623772</v>
      </c>
      <c r="D416" s="194">
        <f t="shared" si="23"/>
        <v>1123.7274856325369</v>
      </c>
    </row>
    <row r="417" spans="2:4">
      <c r="B417" s="192">
        <f t="shared" si="21"/>
        <v>414</v>
      </c>
      <c r="C417" s="193">
        <f t="shared" si="22"/>
        <v>465223.17905187025</v>
      </c>
      <c r="D417" s="194">
        <f t="shared" si="23"/>
        <v>1123.7274856325369</v>
      </c>
    </row>
    <row r="418" spans="2:4">
      <c r="B418" s="192">
        <f t="shared" si="21"/>
        <v>415</v>
      </c>
      <c r="C418" s="193">
        <f t="shared" si="22"/>
        <v>466346.90653750277</v>
      </c>
      <c r="D418" s="194">
        <f t="shared" si="23"/>
        <v>1123.7274856325369</v>
      </c>
    </row>
    <row r="419" spans="2:4">
      <c r="B419" s="192">
        <f t="shared" si="21"/>
        <v>416</v>
      </c>
      <c r="C419" s="193">
        <f t="shared" si="22"/>
        <v>467470.6340231353</v>
      </c>
      <c r="D419" s="194">
        <f t="shared" si="23"/>
        <v>1123.7274856325369</v>
      </c>
    </row>
    <row r="420" spans="2:4">
      <c r="B420" s="192">
        <f t="shared" si="21"/>
        <v>417</v>
      </c>
      <c r="C420" s="193">
        <f t="shared" si="22"/>
        <v>468594.36150876782</v>
      </c>
      <c r="D420" s="194">
        <f t="shared" si="23"/>
        <v>1123.7274856325366</v>
      </c>
    </row>
    <row r="421" spans="2:4">
      <c r="B421" s="192">
        <f t="shared" si="21"/>
        <v>418</v>
      </c>
      <c r="C421" s="193">
        <f t="shared" si="22"/>
        <v>469718.08899440034</v>
      </c>
      <c r="D421" s="194">
        <f t="shared" si="23"/>
        <v>1123.7274856325366</v>
      </c>
    </row>
    <row r="422" spans="2:4">
      <c r="B422" s="192">
        <f t="shared" si="21"/>
        <v>419</v>
      </c>
      <c r="C422" s="193">
        <f t="shared" si="22"/>
        <v>470841.81648003287</v>
      </c>
      <c r="D422" s="194">
        <f t="shared" si="23"/>
        <v>1123.7274856325366</v>
      </c>
    </row>
    <row r="423" spans="2:4">
      <c r="B423" s="192">
        <f t="shared" si="21"/>
        <v>420</v>
      </c>
      <c r="C423" s="193">
        <f t="shared" si="22"/>
        <v>471965.54396566539</v>
      </c>
      <c r="D423" s="194">
        <f t="shared" si="23"/>
        <v>1123.7274856325366</v>
      </c>
    </row>
    <row r="424" spans="2:4">
      <c r="B424" s="192">
        <f t="shared" si="21"/>
        <v>421</v>
      </c>
      <c r="C424" s="193">
        <f t="shared" si="22"/>
        <v>473089.27145129791</v>
      </c>
      <c r="D424" s="194">
        <f t="shared" si="23"/>
        <v>1123.7274856325366</v>
      </c>
    </row>
    <row r="425" spans="2:4">
      <c r="B425" s="192">
        <f t="shared" si="21"/>
        <v>422</v>
      </c>
      <c r="C425" s="193">
        <f t="shared" si="22"/>
        <v>474212.99893693044</v>
      </c>
      <c r="D425" s="194">
        <f t="shared" si="23"/>
        <v>1123.7274856325366</v>
      </c>
    </row>
    <row r="426" spans="2:4">
      <c r="B426" s="192">
        <f t="shared" si="21"/>
        <v>423</v>
      </c>
      <c r="C426" s="193">
        <f t="shared" si="22"/>
        <v>475336.72642256296</v>
      </c>
      <c r="D426" s="194">
        <f t="shared" si="23"/>
        <v>1123.7274856325366</v>
      </c>
    </row>
    <row r="427" spans="2:4">
      <c r="B427" s="192">
        <f t="shared" si="21"/>
        <v>424</v>
      </c>
      <c r="C427" s="193">
        <f t="shared" si="22"/>
        <v>476460.45390819549</v>
      </c>
      <c r="D427" s="194">
        <f t="shared" si="23"/>
        <v>1123.7274856325366</v>
      </c>
    </row>
    <row r="428" spans="2:4">
      <c r="B428" s="192">
        <f t="shared" si="21"/>
        <v>425</v>
      </c>
      <c r="C428" s="193">
        <f t="shared" si="22"/>
        <v>477584.18139382801</v>
      </c>
      <c r="D428" s="194">
        <f t="shared" si="23"/>
        <v>1123.7274856325364</v>
      </c>
    </row>
    <row r="429" spans="2:4">
      <c r="B429" s="192">
        <f t="shared" si="21"/>
        <v>426</v>
      </c>
      <c r="C429" s="193">
        <f t="shared" si="22"/>
        <v>478707.90887946053</v>
      </c>
      <c r="D429" s="194">
        <f t="shared" si="23"/>
        <v>1123.7274856325364</v>
      </c>
    </row>
    <row r="430" spans="2:4">
      <c r="B430" s="192">
        <f t="shared" si="21"/>
        <v>427</v>
      </c>
      <c r="C430" s="193">
        <f t="shared" si="22"/>
        <v>479831.63636509306</v>
      </c>
      <c r="D430" s="194">
        <f t="shared" si="23"/>
        <v>1123.7274856325364</v>
      </c>
    </row>
    <row r="431" spans="2:4">
      <c r="B431" s="192">
        <f t="shared" si="21"/>
        <v>428</v>
      </c>
      <c r="C431" s="193">
        <f t="shared" si="22"/>
        <v>480955.36385072558</v>
      </c>
      <c r="D431" s="194">
        <f t="shared" si="23"/>
        <v>1123.7274856325364</v>
      </c>
    </row>
    <row r="432" spans="2:4">
      <c r="B432" s="192">
        <f t="shared" si="21"/>
        <v>429</v>
      </c>
      <c r="C432" s="193">
        <f t="shared" si="22"/>
        <v>482079.09133635811</v>
      </c>
      <c r="D432" s="194">
        <f t="shared" si="23"/>
        <v>1123.7274856325364</v>
      </c>
    </row>
    <row r="433" spans="2:4">
      <c r="B433" s="192">
        <f t="shared" si="21"/>
        <v>430</v>
      </c>
      <c r="C433" s="193">
        <f t="shared" si="22"/>
        <v>483202.81882199063</v>
      </c>
      <c r="D433" s="194">
        <f t="shared" si="23"/>
        <v>1123.7274856325364</v>
      </c>
    </row>
    <row r="434" spans="2:4">
      <c r="B434" s="192">
        <f t="shared" si="21"/>
        <v>431</v>
      </c>
      <c r="C434" s="193">
        <f t="shared" si="22"/>
        <v>484326.54630762315</v>
      </c>
      <c r="D434" s="194">
        <f t="shared" si="23"/>
        <v>1123.7274856325364</v>
      </c>
    </row>
    <row r="435" spans="2:4">
      <c r="B435" s="192">
        <f t="shared" si="21"/>
        <v>432</v>
      </c>
      <c r="C435" s="193">
        <f t="shared" si="22"/>
        <v>485450.27379325568</v>
      </c>
      <c r="D435" s="194">
        <f t="shared" si="23"/>
        <v>1123.7274856325364</v>
      </c>
    </row>
    <row r="436" spans="2:4">
      <c r="B436" s="192">
        <f t="shared" si="21"/>
        <v>433</v>
      </c>
      <c r="C436" s="193">
        <f t="shared" si="22"/>
        <v>486574.0012788882</v>
      </c>
      <c r="D436" s="194">
        <f t="shared" si="23"/>
        <v>1123.7274856325362</v>
      </c>
    </row>
    <row r="437" spans="2:4">
      <c r="B437" s="192">
        <f t="shared" si="21"/>
        <v>434</v>
      </c>
      <c r="C437" s="193">
        <f t="shared" si="22"/>
        <v>487697.72876452073</v>
      </c>
      <c r="D437" s="194">
        <f t="shared" si="23"/>
        <v>1123.7274856325362</v>
      </c>
    </row>
    <row r="438" spans="2:4">
      <c r="B438" s="192">
        <f t="shared" si="21"/>
        <v>435</v>
      </c>
      <c r="C438" s="193">
        <f t="shared" si="22"/>
        <v>488821.45625015325</v>
      </c>
      <c r="D438" s="194">
        <f t="shared" si="23"/>
        <v>1123.7274856325362</v>
      </c>
    </row>
    <row r="439" spans="2:4">
      <c r="B439" s="192">
        <f t="shared" ref="B439:B502" si="24">B438+1</f>
        <v>436</v>
      </c>
      <c r="C439" s="193">
        <f t="shared" ref="C439:C502" si="25">C438+C438/B438</f>
        <v>489945.18373578577</v>
      </c>
      <c r="D439" s="194">
        <f t="shared" ref="D439:D502" si="26">C439/B439</f>
        <v>1123.7274856325362</v>
      </c>
    </row>
    <row r="440" spans="2:4">
      <c r="B440" s="192">
        <f t="shared" si="24"/>
        <v>437</v>
      </c>
      <c r="C440" s="193">
        <f t="shared" si="25"/>
        <v>491068.9112214183</v>
      </c>
      <c r="D440" s="194">
        <f t="shared" si="26"/>
        <v>1123.7274856325362</v>
      </c>
    </row>
    <row r="441" spans="2:4">
      <c r="B441" s="192">
        <f t="shared" si="24"/>
        <v>438</v>
      </c>
      <c r="C441" s="193">
        <f t="shared" si="25"/>
        <v>492192.63870705082</v>
      </c>
      <c r="D441" s="194">
        <f t="shared" si="26"/>
        <v>1123.7274856325362</v>
      </c>
    </row>
    <row r="442" spans="2:4">
      <c r="B442" s="192">
        <f t="shared" si="24"/>
        <v>439</v>
      </c>
      <c r="C442" s="193">
        <f t="shared" si="25"/>
        <v>493316.36619268334</v>
      </c>
      <c r="D442" s="194">
        <f t="shared" si="26"/>
        <v>1123.7274856325362</v>
      </c>
    </row>
    <row r="443" spans="2:4">
      <c r="B443" s="192">
        <f t="shared" si="24"/>
        <v>440</v>
      </c>
      <c r="C443" s="193">
        <f t="shared" si="25"/>
        <v>494440.09367831587</v>
      </c>
      <c r="D443" s="194">
        <f t="shared" si="26"/>
        <v>1123.7274856325362</v>
      </c>
    </row>
    <row r="444" spans="2:4">
      <c r="B444" s="192">
        <f t="shared" si="24"/>
        <v>441</v>
      </c>
      <c r="C444" s="193">
        <f t="shared" si="25"/>
        <v>495563.82116394839</v>
      </c>
      <c r="D444" s="194">
        <f t="shared" si="26"/>
        <v>1123.7274856325359</v>
      </c>
    </row>
    <row r="445" spans="2:4">
      <c r="B445" s="192">
        <f t="shared" si="24"/>
        <v>442</v>
      </c>
      <c r="C445" s="193">
        <f t="shared" si="25"/>
        <v>496687.54864958092</v>
      </c>
      <c r="D445" s="194">
        <f t="shared" si="26"/>
        <v>1123.7274856325359</v>
      </c>
    </row>
    <row r="446" spans="2:4">
      <c r="B446" s="192">
        <f t="shared" si="24"/>
        <v>443</v>
      </c>
      <c r="C446" s="193">
        <f t="shared" si="25"/>
        <v>497811.27613521344</v>
      </c>
      <c r="D446" s="194">
        <f t="shared" si="26"/>
        <v>1123.7274856325359</v>
      </c>
    </row>
    <row r="447" spans="2:4">
      <c r="B447" s="192">
        <f t="shared" si="24"/>
        <v>444</v>
      </c>
      <c r="C447" s="193">
        <f t="shared" si="25"/>
        <v>498935.00362084596</v>
      </c>
      <c r="D447" s="194">
        <f t="shared" si="26"/>
        <v>1123.7274856325359</v>
      </c>
    </row>
    <row r="448" spans="2:4">
      <c r="B448" s="192">
        <f t="shared" si="24"/>
        <v>445</v>
      </c>
      <c r="C448" s="193">
        <f t="shared" si="25"/>
        <v>500058.73110647849</v>
      </c>
      <c r="D448" s="194">
        <f t="shared" si="26"/>
        <v>1123.7274856325359</v>
      </c>
    </row>
    <row r="449" spans="2:4">
      <c r="B449" s="192">
        <f t="shared" si="24"/>
        <v>446</v>
      </c>
      <c r="C449" s="193">
        <f t="shared" si="25"/>
        <v>501182.45859211101</v>
      </c>
      <c r="D449" s="194">
        <f t="shared" si="26"/>
        <v>1123.7274856325359</v>
      </c>
    </row>
    <row r="450" spans="2:4">
      <c r="B450" s="192">
        <f t="shared" si="24"/>
        <v>447</v>
      </c>
      <c r="C450" s="193">
        <f t="shared" si="25"/>
        <v>502306.18607774354</v>
      </c>
      <c r="D450" s="194">
        <f t="shared" si="26"/>
        <v>1123.7274856325359</v>
      </c>
    </row>
    <row r="451" spans="2:4">
      <c r="B451" s="192">
        <f t="shared" si="24"/>
        <v>448</v>
      </c>
      <c r="C451" s="193">
        <f t="shared" si="25"/>
        <v>503429.91356337606</v>
      </c>
      <c r="D451" s="194">
        <f t="shared" si="26"/>
        <v>1123.7274856325359</v>
      </c>
    </row>
    <row r="452" spans="2:4">
      <c r="B452" s="192">
        <f t="shared" si="24"/>
        <v>449</v>
      </c>
      <c r="C452" s="193">
        <f t="shared" si="25"/>
        <v>504553.64104900858</v>
      </c>
      <c r="D452" s="194">
        <f t="shared" si="26"/>
        <v>1123.7274856325357</v>
      </c>
    </row>
    <row r="453" spans="2:4">
      <c r="B453" s="192">
        <f t="shared" si="24"/>
        <v>450</v>
      </c>
      <c r="C453" s="193">
        <f t="shared" si="25"/>
        <v>505677.36853464111</v>
      </c>
      <c r="D453" s="194">
        <f t="shared" si="26"/>
        <v>1123.7274856325357</v>
      </c>
    </row>
    <row r="454" spans="2:4">
      <c r="B454" s="192">
        <f t="shared" si="24"/>
        <v>451</v>
      </c>
      <c r="C454" s="193">
        <f t="shared" si="25"/>
        <v>506801.09602027363</v>
      </c>
      <c r="D454" s="194">
        <f t="shared" si="26"/>
        <v>1123.7274856325357</v>
      </c>
    </row>
    <row r="455" spans="2:4">
      <c r="B455" s="192">
        <f t="shared" si="24"/>
        <v>452</v>
      </c>
      <c r="C455" s="193">
        <f t="shared" si="25"/>
        <v>507924.82350590616</v>
      </c>
      <c r="D455" s="194">
        <f t="shared" si="26"/>
        <v>1123.7274856325357</v>
      </c>
    </row>
    <row r="456" spans="2:4">
      <c r="B456" s="192">
        <f t="shared" si="24"/>
        <v>453</v>
      </c>
      <c r="C456" s="193">
        <f t="shared" si="25"/>
        <v>509048.55099153868</v>
      </c>
      <c r="D456" s="194">
        <f t="shared" si="26"/>
        <v>1123.7274856325357</v>
      </c>
    </row>
    <row r="457" spans="2:4">
      <c r="B457" s="192">
        <f t="shared" si="24"/>
        <v>454</v>
      </c>
      <c r="C457" s="193">
        <f t="shared" si="25"/>
        <v>510172.2784771712</v>
      </c>
      <c r="D457" s="194">
        <f t="shared" si="26"/>
        <v>1123.7274856325357</v>
      </c>
    </row>
    <row r="458" spans="2:4">
      <c r="B458" s="192">
        <f t="shared" si="24"/>
        <v>455</v>
      </c>
      <c r="C458" s="193">
        <f t="shared" si="25"/>
        <v>511296.00596280373</v>
      </c>
      <c r="D458" s="194">
        <f t="shared" si="26"/>
        <v>1123.7274856325357</v>
      </c>
    </row>
    <row r="459" spans="2:4">
      <c r="B459" s="192">
        <f t="shared" si="24"/>
        <v>456</v>
      </c>
      <c r="C459" s="193">
        <f t="shared" si="25"/>
        <v>512419.73344843625</v>
      </c>
      <c r="D459" s="194">
        <f t="shared" si="26"/>
        <v>1123.7274856325357</v>
      </c>
    </row>
    <row r="460" spans="2:4">
      <c r="B460" s="192">
        <f t="shared" si="24"/>
        <v>457</v>
      </c>
      <c r="C460" s="193">
        <f t="shared" si="25"/>
        <v>513543.46093406877</v>
      </c>
      <c r="D460" s="194">
        <f t="shared" si="26"/>
        <v>1123.7274856325357</v>
      </c>
    </row>
    <row r="461" spans="2:4">
      <c r="B461" s="192">
        <f t="shared" si="24"/>
        <v>458</v>
      </c>
      <c r="C461" s="193">
        <f t="shared" si="25"/>
        <v>514667.1884197013</v>
      </c>
      <c r="D461" s="194">
        <f t="shared" si="26"/>
        <v>1123.7274856325355</v>
      </c>
    </row>
    <row r="462" spans="2:4">
      <c r="B462" s="192">
        <f t="shared" si="24"/>
        <v>459</v>
      </c>
      <c r="C462" s="193">
        <f t="shared" si="25"/>
        <v>515790.91590533382</v>
      </c>
      <c r="D462" s="194">
        <f t="shared" si="26"/>
        <v>1123.7274856325355</v>
      </c>
    </row>
    <row r="463" spans="2:4">
      <c r="B463" s="192">
        <f t="shared" si="24"/>
        <v>460</v>
      </c>
      <c r="C463" s="193">
        <f t="shared" si="25"/>
        <v>516914.64339096635</v>
      </c>
      <c r="D463" s="194">
        <f t="shared" si="26"/>
        <v>1123.7274856325355</v>
      </c>
    </row>
    <row r="464" spans="2:4">
      <c r="B464" s="192">
        <f t="shared" si="24"/>
        <v>461</v>
      </c>
      <c r="C464" s="193">
        <f t="shared" si="25"/>
        <v>518038.37087659887</v>
      </c>
      <c r="D464" s="194">
        <f t="shared" si="26"/>
        <v>1123.7274856325355</v>
      </c>
    </row>
    <row r="465" spans="2:4">
      <c r="B465" s="192">
        <f t="shared" si="24"/>
        <v>462</v>
      </c>
      <c r="C465" s="193">
        <f t="shared" si="25"/>
        <v>519162.09836223139</v>
      </c>
      <c r="D465" s="194">
        <f t="shared" si="26"/>
        <v>1123.7274856325355</v>
      </c>
    </row>
    <row r="466" spans="2:4">
      <c r="B466" s="192">
        <f t="shared" si="24"/>
        <v>463</v>
      </c>
      <c r="C466" s="193">
        <f t="shared" si="25"/>
        <v>520285.82584786392</v>
      </c>
      <c r="D466" s="194">
        <f t="shared" si="26"/>
        <v>1123.7274856325355</v>
      </c>
    </row>
    <row r="467" spans="2:4">
      <c r="B467" s="192">
        <f t="shared" si="24"/>
        <v>464</v>
      </c>
      <c r="C467" s="193">
        <f t="shared" si="25"/>
        <v>521409.55333349644</v>
      </c>
      <c r="D467" s="194">
        <f t="shared" si="26"/>
        <v>1123.7274856325355</v>
      </c>
    </row>
    <row r="468" spans="2:4">
      <c r="B468" s="192">
        <f t="shared" si="24"/>
        <v>465</v>
      </c>
      <c r="C468" s="193">
        <f t="shared" si="25"/>
        <v>522533.28081912897</v>
      </c>
      <c r="D468" s="194">
        <f t="shared" si="26"/>
        <v>1123.7274856325355</v>
      </c>
    </row>
    <row r="469" spans="2:4">
      <c r="B469" s="192">
        <f t="shared" si="24"/>
        <v>466</v>
      </c>
      <c r="C469" s="193">
        <f t="shared" si="25"/>
        <v>523657.00830476149</v>
      </c>
      <c r="D469" s="194">
        <f t="shared" si="26"/>
        <v>1123.7274856325355</v>
      </c>
    </row>
    <row r="470" spans="2:4">
      <c r="B470" s="192">
        <f t="shared" si="24"/>
        <v>467</v>
      </c>
      <c r="C470" s="193">
        <f t="shared" si="25"/>
        <v>524780.73579039401</v>
      </c>
      <c r="D470" s="194">
        <f t="shared" si="26"/>
        <v>1123.7274856325353</v>
      </c>
    </row>
    <row r="471" spans="2:4">
      <c r="B471" s="192">
        <f t="shared" si="24"/>
        <v>468</v>
      </c>
      <c r="C471" s="193">
        <f t="shared" si="25"/>
        <v>525904.46327602654</v>
      </c>
      <c r="D471" s="194">
        <f t="shared" si="26"/>
        <v>1123.7274856325353</v>
      </c>
    </row>
    <row r="472" spans="2:4">
      <c r="B472" s="192">
        <f t="shared" si="24"/>
        <v>469</v>
      </c>
      <c r="C472" s="193">
        <f t="shared" si="25"/>
        <v>527028.19076165906</v>
      </c>
      <c r="D472" s="194">
        <f t="shared" si="26"/>
        <v>1123.7274856325353</v>
      </c>
    </row>
    <row r="473" spans="2:4">
      <c r="B473" s="192">
        <f t="shared" si="24"/>
        <v>470</v>
      </c>
      <c r="C473" s="193">
        <f t="shared" si="25"/>
        <v>528151.91824729159</v>
      </c>
      <c r="D473" s="194">
        <f t="shared" si="26"/>
        <v>1123.7274856325353</v>
      </c>
    </row>
    <row r="474" spans="2:4">
      <c r="B474" s="192">
        <f t="shared" si="24"/>
        <v>471</v>
      </c>
      <c r="C474" s="193">
        <f t="shared" si="25"/>
        <v>529275.64573292411</v>
      </c>
      <c r="D474" s="194">
        <f t="shared" si="26"/>
        <v>1123.7274856325353</v>
      </c>
    </row>
    <row r="475" spans="2:4">
      <c r="B475" s="192">
        <f t="shared" si="24"/>
        <v>472</v>
      </c>
      <c r="C475" s="193">
        <f t="shared" si="25"/>
        <v>530399.37321855663</v>
      </c>
      <c r="D475" s="194">
        <f t="shared" si="26"/>
        <v>1123.7274856325353</v>
      </c>
    </row>
    <row r="476" spans="2:4">
      <c r="B476" s="192">
        <f t="shared" si="24"/>
        <v>473</v>
      </c>
      <c r="C476" s="193">
        <f t="shared" si="25"/>
        <v>531523.10070418916</v>
      </c>
      <c r="D476" s="194">
        <f t="shared" si="26"/>
        <v>1123.7274856325353</v>
      </c>
    </row>
    <row r="477" spans="2:4">
      <c r="B477" s="192">
        <f t="shared" si="24"/>
        <v>474</v>
      </c>
      <c r="C477" s="193">
        <f t="shared" si="25"/>
        <v>532646.82818982168</v>
      </c>
      <c r="D477" s="194">
        <f t="shared" si="26"/>
        <v>1123.7274856325353</v>
      </c>
    </row>
    <row r="478" spans="2:4">
      <c r="B478" s="192">
        <f t="shared" si="24"/>
        <v>475</v>
      </c>
      <c r="C478" s="193">
        <f t="shared" si="25"/>
        <v>533770.5556754542</v>
      </c>
      <c r="D478" s="194">
        <f t="shared" si="26"/>
        <v>1123.7274856325353</v>
      </c>
    </row>
    <row r="479" spans="2:4">
      <c r="B479" s="192">
        <f t="shared" si="24"/>
        <v>476</v>
      </c>
      <c r="C479" s="193">
        <f t="shared" si="25"/>
        <v>534894.28316108673</v>
      </c>
      <c r="D479" s="194">
        <f t="shared" si="26"/>
        <v>1123.727485632535</v>
      </c>
    </row>
    <row r="480" spans="2:4">
      <c r="B480" s="192">
        <f t="shared" si="24"/>
        <v>477</v>
      </c>
      <c r="C480" s="193">
        <f t="shared" si="25"/>
        <v>536018.01064671925</v>
      </c>
      <c r="D480" s="194">
        <f t="shared" si="26"/>
        <v>1123.727485632535</v>
      </c>
    </row>
    <row r="481" spans="2:4">
      <c r="B481" s="192">
        <f t="shared" si="24"/>
        <v>478</v>
      </c>
      <c r="C481" s="193">
        <f t="shared" si="25"/>
        <v>537141.73813235178</v>
      </c>
      <c r="D481" s="194">
        <f t="shared" si="26"/>
        <v>1123.727485632535</v>
      </c>
    </row>
    <row r="482" spans="2:4">
      <c r="B482" s="192">
        <f t="shared" si="24"/>
        <v>479</v>
      </c>
      <c r="C482" s="193">
        <f t="shared" si="25"/>
        <v>538265.4656179843</v>
      </c>
      <c r="D482" s="194">
        <f t="shared" si="26"/>
        <v>1123.727485632535</v>
      </c>
    </row>
    <row r="483" spans="2:4">
      <c r="B483" s="192">
        <f t="shared" si="24"/>
        <v>480</v>
      </c>
      <c r="C483" s="193">
        <f t="shared" si="25"/>
        <v>539389.19310361682</v>
      </c>
      <c r="D483" s="194">
        <f t="shared" si="26"/>
        <v>1123.727485632535</v>
      </c>
    </row>
    <row r="484" spans="2:4">
      <c r="B484" s="192">
        <f t="shared" si="24"/>
        <v>481</v>
      </c>
      <c r="C484" s="193">
        <f t="shared" si="25"/>
        <v>540512.92058924935</v>
      </c>
      <c r="D484" s="194">
        <f t="shared" si="26"/>
        <v>1123.727485632535</v>
      </c>
    </row>
    <row r="485" spans="2:4">
      <c r="B485" s="192">
        <f t="shared" si="24"/>
        <v>482</v>
      </c>
      <c r="C485" s="193">
        <f t="shared" si="25"/>
        <v>541636.64807488187</v>
      </c>
      <c r="D485" s="194">
        <f t="shared" si="26"/>
        <v>1123.727485632535</v>
      </c>
    </row>
    <row r="486" spans="2:4">
      <c r="B486" s="192">
        <f t="shared" si="24"/>
        <v>483</v>
      </c>
      <c r="C486" s="193">
        <f t="shared" si="25"/>
        <v>542760.3755605144</v>
      </c>
      <c r="D486" s="194">
        <f t="shared" si="26"/>
        <v>1123.727485632535</v>
      </c>
    </row>
    <row r="487" spans="2:4">
      <c r="B487" s="192">
        <f t="shared" si="24"/>
        <v>484</v>
      </c>
      <c r="C487" s="193">
        <f t="shared" si="25"/>
        <v>543884.10304614692</v>
      </c>
      <c r="D487" s="194">
        <f t="shared" si="26"/>
        <v>1123.727485632535</v>
      </c>
    </row>
    <row r="488" spans="2:4">
      <c r="B488" s="192">
        <f t="shared" si="24"/>
        <v>485</v>
      </c>
      <c r="C488" s="193">
        <f t="shared" si="25"/>
        <v>545007.83053177944</v>
      </c>
      <c r="D488" s="194">
        <f t="shared" si="26"/>
        <v>1123.727485632535</v>
      </c>
    </row>
    <row r="489" spans="2:4">
      <c r="B489" s="192">
        <f t="shared" si="24"/>
        <v>486</v>
      </c>
      <c r="C489" s="193">
        <f t="shared" si="25"/>
        <v>546131.55801741197</v>
      </c>
      <c r="D489" s="194">
        <f t="shared" si="26"/>
        <v>1123.7274856325348</v>
      </c>
    </row>
    <row r="490" spans="2:4">
      <c r="B490" s="192">
        <f t="shared" si="24"/>
        <v>487</v>
      </c>
      <c r="C490" s="193">
        <f t="shared" si="25"/>
        <v>547255.28550304449</v>
      </c>
      <c r="D490" s="194">
        <f t="shared" si="26"/>
        <v>1123.7274856325348</v>
      </c>
    </row>
    <row r="491" spans="2:4">
      <c r="B491" s="192">
        <f t="shared" si="24"/>
        <v>488</v>
      </c>
      <c r="C491" s="193">
        <f t="shared" si="25"/>
        <v>548379.01298867702</v>
      </c>
      <c r="D491" s="194">
        <f t="shared" si="26"/>
        <v>1123.7274856325348</v>
      </c>
    </row>
    <row r="492" spans="2:4">
      <c r="B492" s="192">
        <f t="shared" si="24"/>
        <v>489</v>
      </c>
      <c r="C492" s="193">
        <f t="shared" si="25"/>
        <v>549502.74047430954</v>
      </c>
      <c r="D492" s="194">
        <f t="shared" si="26"/>
        <v>1123.7274856325348</v>
      </c>
    </row>
    <row r="493" spans="2:4">
      <c r="B493" s="192">
        <f t="shared" si="24"/>
        <v>490</v>
      </c>
      <c r="C493" s="193">
        <f t="shared" si="25"/>
        <v>550626.46795994206</v>
      </c>
      <c r="D493" s="194">
        <f t="shared" si="26"/>
        <v>1123.7274856325348</v>
      </c>
    </row>
    <row r="494" spans="2:4">
      <c r="B494" s="192">
        <f t="shared" si="24"/>
        <v>491</v>
      </c>
      <c r="C494" s="193">
        <f t="shared" si="25"/>
        <v>551750.19544557459</v>
      </c>
      <c r="D494" s="194">
        <f t="shared" si="26"/>
        <v>1123.7274856325348</v>
      </c>
    </row>
    <row r="495" spans="2:4">
      <c r="B495" s="192">
        <f t="shared" si="24"/>
        <v>492</v>
      </c>
      <c r="C495" s="193">
        <f t="shared" si="25"/>
        <v>552873.92293120711</v>
      </c>
      <c r="D495" s="194">
        <f t="shared" si="26"/>
        <v>1123.7274856325348</v>
      </c>
    </row>
    <row r="496" spans="2:4">
      <c r="B496" s="192">
        <f t="shared" si="24"/>
        <v>493</v>
      </c>
      <c r="C496" s="193">
        <f t="shared" si="25"/>
        <v>553997.65041683963</v>
      </c>
      <c r="D496" s="194">
        <f t="shared" si="26"/>
        <v>1123.7274856325348</v>
      </c>
    </row>
    <row r="497" spans="2:5">
      <c r="B497" s="192">
        <f t="shared" si="24"/>
        <v>494</v>
      </c>
      <c r="C497" s="193">
        <f t="shared" si="25"/>
        <v>555121.37790247216</v>
      </c>
      <c r="D497" s="194">
        <f t="shared" si="26"/>
        <v>1123.7274856325348</v>
      </c>
    </row>
    <row r="498" spans="2:5">
      <c r="B498" s="192">
        <f t="shared" si="24"/>
        <v>495</v>
      </c>
      <c r="C498" s="193">
        <f t="shared" si="25"/>
        <v>556245.10538810468</v>
      </c>
      <c r="D498" s="194">
        <f t="shared" si="26"/>
        <v>1123.7274856325348</v>
      </c>
    </row>
    <row r="499" spans="2:5">
      <c r="B499" s="192">
        <f t="shared" si="24"/>
        <v>496</v>
      </c>
      <c r="C499" s="193">
        <f t="shared" si="25"/>
        <v>557368.83287373721</v>
      </c>
      <c r="D499" s="194">
        <f t="shared" si="26"/>
        <v>1123.7274856325346</v>
      </c>
    </row>
    <row r="500" spans="2:5">
      <c r="B500" s="192">
        <f t="shared" si="24"/>
        <v>497</v>
      </c>
      <c r="C500" s="193">
        <f t="shared" si="25"/>
        <v>558492.56035936973</v>
      </c>
      <c r="D500" s="194">
        <f t="shared" si="26"/>
        <v>1123.7274856325346</v>
      </c>
    </row>
    <row r="501" spans="2:5">
      <c r="B501" s="192">
        <f t="shared" si="24"/>
        <v>498</v>
      </c>
      <c r="C501" s="193">
        <f t="shared" si="25"/>
        <v>559616.28784500225</v>
      </c>
      <c r="D501" s="194">
        <f t="shared" si="26"/>
        <v>1123.7274856325346</v>
      </c>
    </row>
    <row r="502" spans="2:5">
      <c r="B502" s="192">
        <f t="shared" si="24"/>
        <v>499</v>
      </c>
      <c r="C502" s="193">
        <f t="shared" si="25"/>
        <v>560740.01533063478</v>
      </c>
      <c r="D502" s="194">
        <f t="shared" si="26"/>
        <v>1123.7274856325346</v>
      </c>
    </row>
    <row r="503" spans="2:5">
      <c r="B503" s="192">
        <f t="shared" ref="B503" si="27">B502+1</f>
        <v>500</v>
      </c>
      <c r="C503" s="193">
        <f t="shared" ref="C503" si="28">C502+C502/B502</f>
        <v>561863.7428162673</v>
      </c>
      <c r="D503" s="194">
        <f t="shared" ref="D503" si="29">C503/B503</f>
        <v>1123.7274856325346</v>
      </c>
    </row>
    <row r="504" spans="2:5">
      <c r="B504" s="192"/>
      <c r="C504" s="191"/>
      <c r="D504" s="192"/>
      <c r="E504" s="192"/>
    </row>
    <row r="505" spans="2:5">
      <c r="B505" s="192"/>
      <c r="C505" s="192"/>
      <c r="D505" s="192"/>
      <c r="E505" s="192"/>
    </row>
    <row r="506" spans="2:5">
      <c r="B506" s="192"/>
      <c r="C506" s="192"/>
      <c r="D506" s="192"/>
      <c r="E506" s="192"/>
    </row>
    <row r="507" spans="2:5">
      <c r="B507" s="192"/>
      <c r="C507" s="192"/>
      <c r="D507" s="192"/>
      <c r="E507" s="192"/>
    </row>
    <row r="508" spans="2:5">
      <c r="B508" s="192"/>
      <c r="C508" s="192"/>
      <c r="D508" s="192"/>
      <c r="E508" s="192"/>
    </row>
    <row r="509" spans="2:5">
      <c r="B509" s="192"/>
      <c r="C509" s="192"/>
      <c r="D509" s="192"/>
      <c r="E509" s="192"/>
    </row>
    <row r="510" spans="2:5">
      <c r="B510" s="192"/>
      <c r="C510" s="192"/>
      <c r="D510" s="192"/>
      <c r="E510" s="192"/>
    </row>
    <row r="511" spans="2:5">
      <c r="B511" s="192"/>
      <c r="C511" s="192"/>
      <c r="D511" s="192"/>
      <c r="E511" s="192"/>
    </row>
    <row r="512" spans="2:5">
      <c r="B512" s="192"/>
      <c r="C512" s="192"/>
      <c r="D512" s="192"/>
      <c r="E512" s="192"/>
    </row>
    <row r="513" spans="2:5">
      <c r="B513" s="192"/>
      <c r="C513" s="192"/>
      <c r="D513" s="192"/>
      <c r="E513" s="192"/>
    </row>
    <row r="514" spans="2:5">
      <c r="B514" s="192"/>
      <c r="C514" s="192"/>
      <c r="D514" s="192"/>
      <c r="E514" s="192"/>
    </row>
    <row r="515" spans="2:5">
      <c r="B515" s="192"/>
      <c r="C515" s="192"/>
      <c r="D515" s="192"/>
      <c r="E515" s="192"/>
    </row>
    <row r="516" spans="2:5">
      <c r="B516" s="192"/>
      <c r="C516" s="192"/>
      <c r="D516" s="192"/>
      <c r="E516" s="192"/>
    </row>
    <row r="517" spans="2:5">
      <c r="B517" s="192"/>
      <c r="C517" s="192"/>
      <c r="D517" s="192"/>
      <c r="E517" s="192"/>
    </row>
    <row r="518" spans="2:5">
      <c r="B518" s="192"/>
      <c r="C518" s="192"/>
      <c r="D518" s="192"/>
      <c r="E518" s="192"/>
    </row>
    <row r="519" spans="2:5">
      <c r="B519" s="192"/>
      <c r="C519" s="192"/>
      <c r="D519" s="192"/>
      <c r="E519" s="192"/>
    </row>
    <row r="520" spans="2:5">
      <c r="B520" s="192"/>
      <c r="C520" s="192"/>
      <c r="D520" s="192"/>
      <c r="E520" s="192"/>
    </row>
    <row r="521" spans="2:5">
      <c r="B521" s="192"/>
      <c r="C521" s="192"/>
      <c r="D521" s="192"/>
      <c r="E521" s="192"/>
    </row>
    <row r="522" spans="2:5">
      <c r="B522" s="192"/>
      <c r="C522" s="192"/>
      <c r="D522" s="192"/>
      <c r="E522" s="192"/>
    </row>
    <row r="523" spans="2:5">
      <c r="B523" s="192"/>
      <c r="C523" s="192"/>
      <c r="D523" s="192"/>
      <c r="E523" s="192"/>
    </row>
    <row r="524" spans="2:5">
      <c r="B524" s="192"/>
      <c r="C524" s="192"/>
      <c r="D524" s="192"/>
      <c r="E524" s="192"/>
    </row>
    <row r="525" spans="2:5">
      <c r="B525" s="192"/>
      <c r="C525" s="192"/>
      <c r="D525" s="192"/>
      <c r="E525" s="192"/>
    </row>
    <row r="526" spans="2:5">
      <c r="B526" s="192"/>
      <c r="C526" s="192"/>
      <c r="D526" s="192"/>
      <c r="E526" s="192"/>
    </row>
    <row r="527" spans="2:5">
      <c r="B527" s="192"/>
      <c r="C527" s="192"/>
      <c r="D527" s="192"/>
      <c r="E527" s="192"/>
    </row>
    <row r="528" spans="2:5">
      <c r="B528" s="192"/>
      <c r="C528" s="192"/>
      <c r="D528" s="192"/>
      <c r="E528" s="192"/>
    </row>
    <row r="529" spans="2:5">
      <c r="B529" s="192"/>
      <c r="C529" s="192"/>
      <c r="D529" s="192"/>
      <c r="E529" s="192"/>
    </row>
    <row r="530" spans="2:5">
      <c r="B530" s="192"/>
      <c r="C530" s="192"/>
      <c r="D530" s="192"/>
      <c r="E530" s="192"/>
    </row>
    <row r="531" spans="2:5">
      <c r="B531" s="192"/>
      <c r="C531" s="192"/>
      <c r="D531" s="192"/>
      <c r="E531" s="192"/>
    </row>
    <row r="532" spans="2:5">
      <c r="B532" s="192"/>
      <c r="C532" s="192"/>
      <c r="D532" s="192"/>
      <c r="E532" s="192"/>
    </row>
    <row r="533" spans="2:5">
      <c r="B533" s="192"/>
      <c r="C533" s="192"/>
      <c r="D533" s="192"/>
      <c r="E533" s="192"/>
    </row>
    <row r="534" spans="2:5">
      <c r="B534" s="192"/>
      <c r="C534" s="192"/>
      <c r="D534" s="192"/>
      <c r="E534" s="192"/>
    </row>
    <row r="535" spans="2:5">
      <c r="B535" s="192"/>
      <c r="C535" s="192"/>
      <c r="D535" s="192"/>
      <c r="E535" s="192"/>
    </row>
    <row r="536" spans="2:5">
      <c r="B536" s="192"/>
      <c r="C536" s="192"/>
      <c r="D536" s="192"/>
      <c r="E536" s="192"/>
    </row>
    <row r="537" spans="2:5">
      <c r="B537" s="192"/>
      <c r="C537" s="192"/>
      <c r="D537" s="192"/>
      <c r="E537" s="192"/>
    </row>
    <row r="538" spans="2:5">
      <c r="B538" s="192"/>
      <c r="C538" s="192"/>
      <c r="D538" s="192"/>
      <c r="E538" s="192"/>
    </row>
    <row r="539" spans="2:5">
      <c r="B539" s="191"/>
      <c r="C539" s="191"/>
      <c r="D539" s="191"/>
      <c r="E539" s="191"/>
    </row>
    <row r="540" spans="2:5">
      <c r="B540" s="191"/>
      <c r="C540" s="191"/>
      <c r="D540" s="191"/>
      <c r="E540" s="191"/>
    </row>
    <row r="541" spans="2:5">
      <c r="B541" s="191"/>
      <c r="C541" s="191"/>
      <c r="D541" s="191"/>
      <c r="E541" s="191"/>
    </row>
    <row r="542" spans="2:5">
      <c r="B542" s="191"/>
      <c r="C542" s="191"/>
      <c r="D542" s="191"/>
      <c r="E542" s="191"/>
    </row>
    <row r="543" spans="2:5">
      <c r="B543" s="191"/>
      <c r="C543" s="191"/>
      <c r="D543" s="191"/>
      <c r="E543" s="191"/>
    </row>
    <row r="544" spans="2:5">
      <c r="B544" s="191"/>
      <c r="C544" s="191"/>
      <c r="D544" s="191"/>
      <c r="E544" s="191"/>
    </row>
    <row r="545" spans="2:5">
      <c r="B545" s="191"/>
      <c r="C545" s="191"/>
      <c r="D545" s="191"/>
      <c r="E545" s="191"/>
    </row>
    <row r="546" spans="2:5">
      <c r="B546" s="191"/>
      <c r="C546" s="191"/>
      <c r="D546" s="191"/>
      <c r="E546" s="191"/>
    </row>
    <row r="547" spans="2:5">
      <c r="B547" s="191"/>
      <c r="C547" s="191"/>
      <c r="D547" s="191"/>
      <c r="E547" s="191"/>
    </row>
    <row r="548" spans="2:5">
      <c r="B548" s="191"/>
      <c r="C548" s="191"/>
      <c r="D548" s="191"/>
      <c r="E548" s="191"/>
    </row>
    <row r="549" spans="2:5">
      <c r="B549" s="191"/>
      <c r="C549" s="191"/>
      <c r="D549" s="191"/>
      <c r="E549" s="191"/>
    </row>
    <row r="550" spans="2:5">
      <c r="B550" s="191"/>
      <c r="C550" s="191"/>
      <c r="D550" s="191"/>
      <c r="E550" s="191"/>
    </row>
    <row r="551" spans="2:5">
      <c r="B551" s="191"/>
      <c r="C551" s="191"/>
      <c r="D551" s="191"/>
      <c r="E551" s="191"/>
    </row>
    <row r="552" spans="2:5">
      <c r="B552" s="191"/>
      <c r="C552" s="191"/>
      <c r="D552" s="191"/>
      <c r="E552" s="191"/>
    </row>
    <row r="553" spans="2:5">
      <c r="B553" s="191"/>
      <c r="C553" s="191"/>
      <c r="D553" s="191"/>
      <c r="E553" s="191"/>
    </row>
    <row r="554" spans="2:5">
      <c r="B554" s="191"/>
      <c r="C554" s="191"/>
      <c r="D554" s="191"/>
      <c r="E554" s="191"/>
    </row>
    <row r="555" spans="2:5">
      <c r="B555" s="191"/>
      <c r="C555" s="191"/>
      <c r="D555" s="191"/>
      <c r="E555" s="191"/>
    </row>
    <row r="556" spans="2:5">
      <c r="B556" s="191"/>
      <c r="C556" s="191"/>
      <c r="D556" s="191"/>
      <c r="E556" s="191"/>
    </row>
    <row r="557" spans="2:5">
      <c r="B557" s="191"/>
      <c r="C557" s="191"/>
      <c r="D557" s="191"/>
      <c r="E557" s="191"/>
    </row>
    <row r="558" spans="2:5">
      <c r="B558" s="191"/>
      <c r="C558" s="191"/>
      <c r="D558" s="191"/>
      <c r="E558" s="191"/>
    </row>
    <row r="559" spans="2:5">
      <c r="B559" s="191"/>
      <c r="C559" s="191"/>
      <c r="D559" s="191"/>
      <c r="E559" s="191"/>
    </row>
    <row r="560" spans="2:5">
      <c r="B560" s="191"/>
      <c r="C560" s="191"/>
      <c r="D560" s="191"/>
      <c r="E560" s="191"/>
    </row>
    <row r="561" spans="2:5">
      <c r="B561" s="191"/>
      <c r="C561" s="191"/>
      <c r="D561" s="191"/>
      <c r="E561" s="191"/>
    </row>
    <row r="562" spans="2:5">
      <c r="B562" s="191"/>
      <c r="C562" s="191"/>
      <c r="D562" s="191"/>
      <c r="E562" s="191"/>
    </row>
    <row r="563" spans="2:5">
      <c r="B563" s="191"/>
      <c r="C563" s="191"/>
      <c r="D563" s="191"/>
      <c r="E563" s="191"/>
    </row>
    <row r="564" spans="2:5">
      <c r="B564" s="191"/>
      <c r="C564" s="191"/>
      <c r="D564" s="191"/>
      <c r="E564" s="191"/>
    </row>
    <row r="565" spans="2:5">
      <c r="B565" s="191"/>
      <c r="C565" s="191"/>
      <c r="D565" s="191"/>
      <c r="E565" s="191"/>
    </row>
  </sheetData>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73AA-4E37-4D0E-A7DB-F141A099E96B}">
  <sheetPr>
    <pageSetUpPr fitToPage="1"/>
  </sheetPr>
  <dimension ref="A1:U45"/>
  <sheetViews>
    <sheetView topLeftCell="A7" workbookViewId="0">
      <selection activeCell="G10" sqref="G10"/>
    </sheetView>
  </sheetViews>
  <sheetFormatPr defaultRowHeight="12.5"/>
  <cols>
    <col min="1" max="1" width="2.81640625" customWidth="1"/>
    <col min="2" max="2" width="11.7265625" customWidth="1"/>
    <col min="3" max="3" width="22.54296875" bestFit="1" customWidth="1"/>
    <col min="4" max="4" width="24" style="1" customWidth="1"/>
    <col min="5" max="5" width="8" style="1" customWidth="1"/>
    <col min="6" max="6" width="1.26953125" style="225" customWidth="1"/>
    <col min="7" max="7" width="8.7265625" style="1" customWidth="1"/>
    <col min="8" max="8" width="1.26953125" style="225" customWidth="1"/>
    <col min="9" max="9" width="27.7265625" style="1" customWidth="1"/>
    <col min="10" max="10" width="1.26953125" style="225" customWidth="1"/>
    <col min="11" max="11" width="9.54296875" style="1" customWidth="1"/>
    <col min="12" max="12" width="5.54296875" style="1" customWidth="1"/>
    <col min="13" max="13" width="10.453125" customWidth="1"/>
    <col min="14" max="14" width="11.81640625" bestFit="1" customWidth="1"/>
    <col min="15" max="15" width="11.54296875" bestFit="1" customWidth="1"/>
    <col min="17" max="17" width="11.81640625" bestFit="1" customWidth="1"/>
  </cols>
  <sheetData>
    <row r="1" spans="1:21" ht="13">
      <c r="A1" s="147" t="s">
        <v>307</v>
      </c>
      <c r="B1" s="148"/>
      <c r="C1" s="148"/>
      <c r="D1" s="149"/>
      <c r="E1" s="149"/>
      <c r="F1" s="220"/>
      <c r="G1" s="149"/>
      <c r="H1" s="220"/>
      <c r="I1" s="149"/>
      <c r="J1" s="220"/>
      <c r="K1" s="149"/>
      <c r="O1" s="1"/>
      <c r="T1" s="1"/>
      <c r="U1" s="1"/>
    </row>
    <row r="2" spans="1:21" ht="13">
      <c r="A2" s="147"/>
      <c r="B2" s="148"/>
      <c r="C2" s="148"/>
      <c r="D2" s="149"/>
      <c r="E2" s="149"/>
      <c r="F2" s="220"/>
      <c r="G2" s="149"/>
      <c r="H2" s="220"/>
      <c r="I2" s="149"/>
      <c r="J2" s="220"/>
      <c r="K2" s="149"/>
      <c r="O2" s="1"/>
      <c r="T2" s="1"/>
      <c r="U2" s="1"/>
    </row>
    <row r="3" spans="1:21">
      <c r="A3" s="150" t="s">
        <v>154</v>
      </c>
      <c r="B3" s="148"/>
      <c r="C3" s="148"/>
      <c r="D3" s="149"/>
      <c r="E3" s="149"/>
      <c r="F3" s="220"/>
      <c r="G3" s="149"/>
      <c r="H3" s="220"/>
      <c r="I3" s="149"/>
      <c r="J3" s="220"/>
      <c r="K3" s="149"/>
      <c r="O3" s="1"/>
      <c r="T3" s="1"/>
      <c r="U3" s="1"/>
    </row>
    <row r="4" spans="1:21">
      <c r="A4" s="150" t="s">
        <v>277</v>
      </c>
      <c r="B4" s="148"/>
      <c r="C4" s="148"/>
      <c r="D4" s="149"/>
      <c r="E4" s="149"/>
      <c r="F4" s="220"/>
      <c r="G4" s="149"/>
      <c r="H4" s="220"/>
      <c r="I4" s="149"/>
      <c r="J4" s="220"/>
      <c r="K4" s="149"/>
      <c r="O4" s="1"/>
      <c r="T4" s="1"/>
      <c r="U4" s="1"/>
    </row>
    <row r="5" spans="1:21">
      <c r="A5" s="150" t="s">
        <v>278</v>
      </c>
      <c r="B5" s="148"/>
      <c r="C5" s="148"/>
      <c r="D5" s="149"/>
      <c r="E5" s="153"/>
      <c r="F5" s="220"/>
      <c r="G5" s="149"/>
      <c r="H5" s="220"/>
      <c r="I5" s="149"/>
      <c r="J5" s="220"/>
      <c r="K5" s="149"/>
      <c r="O5" s="1"/>
      <c r="T5" s="1"/>
      <c r="U5" s="1"/>
    </row>
    <row r="6" spans="1:21">
      <c r="A6" s="150"/>
      <c r="B6" s="148"/>
      <c r="C6" s="148"/>
      <c r="D6" s="149"/>
      <c r="E6" s="153"/>
      <c r="F6" s="220"/>
      <c r="G6" s="149"/>
      <c r="H6" s="220"/>
      <c r="I6" s="149"/>
      <c r="J6" s="220"/>
      <c r="K6" s="149"/>
      <c r="O6" s="1"/>
      <c r="T6" s="1"/>
      <c r="U6" s="1"/>
    </row>
    <row r="7" spans="1:21" ht="13">
      <c r="A7" s="147"/>
      <c r="C7" s="147"/>
      <c r="D7" s="149"/>
      <c r="E7" s="212" t="s">
        <v>234</v>
      </c>
      <c r="F7" s="220"/>
      <c r="G7" s="149"/>
      <c r="H7" s="220"/>
      <c r="I7" s="149"/>
      <c r="J7" s="220"/>
      <c r="K7" s="310" t="s">
        <v>227</v>
      </c>
    </row>
    <row r="8" spans="1:21" ht="25">
      <c r="A8" s="148"/>
      <c r="B8" s="148"/>
      <c r="C8" s="148"/>
      <c r="D8" s="149"/>
      <c r="E8" s="211" t="s">
        <v>235</v>
      </c>
      <c r="F8" s="220"/>
      <c r="G8" s="219" t="s">
        <v>156</v>
      </c>
      <c r="H8" s="220"/>
      <c r="I8" s="149" t="s">
        <v>157</v>
      </c>
      <c r="J8" s="220"/>
      <c r="K8" s="310"/>
    </row>
    <row r="9" spans="1:21" ht="13">
      <c r="A9" s="147" t="s">
        <v>158</v>
      </c>
      <c r="B9" s="148"/>
      <c r="C9" s="148"/>
      <c r="D9" s="149"/>
      <c r="E9" s="149"/>
      <c r="F9" s="220"/>
      <c r="G9" s="149"/>
      <c r="H9" s="220"/>
      <c r="I9" s="149"/>
      <c r="J9" s="220"/>
      <c r="K9" s="149"/>
      <c r="M9" s="1"/>
      <c r="N9" s="1"/>
      <c r="O9" s="1"/>
      <c r="P9" s="1"/>
    </row>
    <row r="10" spans="1:21">
      <c r="A10" s="148"/>
      <c r="B10" s="148"/>
      <c r="C10" s="148"/>
      <c r="D10" s="151" t="s">
        <v>159</v>
      </c>
      <c r="E10" s="149" t="s">
        <v>160</v>
      </c>
      <c r="F10" s="220" t="s">
        <v>161</v>
      </c>
      <c r="G10" s="149" t="s">
        <v>162</v>
      </c>
      <c r="H10" s="220" t="s">
        <v>161</v>
      </c>
      <c r="I10" s="149" t="s">
        <v>163</v>
      </c>
      <c r="J10" s="220" t="s">
        <v>161</v>
      </c>
      <c r="K10" s="149" t="s">
        <v>164</v>
      </c>
      <c r="O10" s="1"/>
      <c r="P10" s="1"/>
    </row>
    <row r="11" spans="1:21" ht="13">
      <c r="A11" s="148"/>
      <c r="B11" s="147" t="s">
        <v>155</v>
      </c>
      <c r="C11" s="148"/>
      <c r="D11" s="213"/>
      <c r="E11" s="149"/>
      <c r="F11" s="220"/>
      <c r="G11" s="149"/>
      <c r="H11" s="220"/>
      <c r="I11" s="149"/>
      <c r="J11" s="220"/>
      <c r="K11" s="149"/>
      <c r="O11" s="1"/>
      <c r="P11" s="1"/>
    </row>
    <row r="12" spans="1:21">
      <c r="A12" s="148"/>
      <c r="B12" s="148"/>
      <c r="C12" s="148"/>
      <c r="D12" s="213"/>
      <c r="E12" s="215" t="s">
        <v>160</v>
      </c>
      <c r="F12" s="221"/>
      <c r="G12" s="215" t="s">
        <v>162</v>
      </c>
      <c r="H12" s="221"/>
      <c r="I12" s="212" t="s">
        <v>190</v>
      </c>
      <c r="J12" s="221"/>
      <c r="K12" s="212" t="s">
        <v>166</v>
      </c>
      <c r="O12" s="1"/>
      <c r="P12" s="1"/>
    </row>
    <row r="13" spans="1:21">
      <c r="A13" s="212">
        <v>1</v>
      </c>
      <c r="B13" s="216" t="s">
        <v>165</v>
      </c>
      <c r="C13" s="217" t="s">
        <v>275</v>
      </c>
      <c r="D13" s="222" t="s">
        <v>272</v>
      </c>
      <c r="E13" s="149"/>
      <c r="F13" s="220"/>
      <c r="G13" s="149"/>
      <c r="H13" s="220"/>
      <c r="I13" s="149"/>
      <c r="J13" s="220"/>
      <c r="K13" s="149"/>
      <c r="M13" s="1"/>
      <c r="N13" s="1"/>
      <c r="O13" s="1"/>
      <c r="P13" s="1"/>
    </row>
    <row r="14" spans="1:21" s="20" customFormat="1">
      <c r="A14" s="215"/>
      <c r="B14" s="216"/>
      <c r="C14" s="217" t="s">
        <v>276</v>
      </c>
      <c r="D14" s="222" t="s">
        <v>286</v>
      </c>
      <c r="E14" s="215"/>
      <c r="F14" s="221"/>
      <c r="G14" s="215"/>
      <c r="H14" s="221"/>
      <c r="I14" s="212"/>
      <c r="J14" s="221"/>
      <c r="K14" s="212"/>
      <c r="L14" s="13"/>
      <c r="M14" s="13"/>
      <c r="N14" s="13"/>
      <c r="O14" s="13"/>
      <c r="P14" s="13"/>
    </row>
    <row r="15" spans="1:21" s="20" customFormat="1" ht="14">
      <c r="A15" s="215"/>
      <c r="B15" s="216"/>
      <c r="C15" s="217" t="s">
        <v>236</v>
      </c>
      <c r="D15" s="222" t="s">
        <v>296</v>
      </c>
      <c r="E15" s="215"/>
      <c r="F15" s="221"/>
      <c r="G15" s="215"/>
      <c r="H15" s="221"/>
      <c r="I15" s="212"/>
      <c r="J15" s="221"/>
      <c r="K15" s="212"/>
      <c r="L15" s="13"/>
      <c r="M15" s="13"/>
      <c r="N15" s="13"/>
      <c r="O15" s="218"/>
      <c r="P15" s="13"/>
    </row>
    <row r="16" spans="1:21" s="20" customFormat="1" ht="14">
      <c r="A16" s="215"/>
      <c r="B16" s="216"/>
      <c r="C16" s="217"/>
      <c r="D16" s="222"/>
      <c r="E16" s="215"/>
      <c r="F16" s="221"/>
      <c r="G16" s="215"/>
      <c r="H16" s="221"/>
      <c r="I16" s="212"/>
      <c r="J16" s="221"/>
      <c r="K16" s="212"/>
      <c r="L16" s="13"/>
      <c r="M16" s="13"/>
      <c r="N16" s="13"/>
      <c r="O16" s="218"/>
      <c r="P16" s="13"/>
    </row>
    <row r="17" spans="1:16">
      <c r="A17" s="149">
        <v>2</v>
      </c>
      <c r="B17" s="150" t="s">
        <v>273</v>
      </c>
      <c r="C17" s="150" t="s">
        <v>244</v>
      </c>
      <c r="D17" s="152"/>
      <c r="E17" s="149"/>
      <c r="F17" s="220"/>
      <c r="G17" s="149"/>
      <c r="H17" s="220"/>
      <c r="I17" s="153"/>
      <c r="J17" s="220"/>
      <c r="K17" s="153"/>
      <c r="M17" s="1"/>
      <c r="N17" s="1"/>
      <c r="O17" s="210"/>
      <c r="P17" s="1"/>
    </row>
    <row r="18" spans="1:16">
      <c r="A18" s="149"/>
      <c r="B18" s="150" t="s">
        <v>274</v>
      </c>
      <c r="C18" s="150" t="s">
        <v>245</v>
      </c>
      <c r="D18" s="154"/>
      <c r="E18" s="149"/>
      <c r="F18" s="220"/>
      <c r="G18" s="149"/>
      <c r="H18" s="220"/>
      <c r="I18" s="153"/>
      <c r="J18" s="220"/>
      <c r="K18" s="153"/>
      <c r="M18" s="1"/>
      <c r="N18" s="1"/>
      <c r="P18" s="1"/>
    </row>
    <row r="19" spans="1:16">
      <c r="A19" s="149"/>
      <c r="B19" s="148"/>
      <c r="C19" s="150" t="s">
        <v>246</v>
      </c>
      <c r="D19" s="154"/>
      <c r="E19" s="149"/>
      <c r="F19" s="220"/>
      <c r="G19" s="149"/>
      <c r="H19" s="220"/>
      <c r="I19" s="153"/>
      <c r="J19" s="220"/>
      <c r="K19" s="153"/>
      <c r="M19" s="1"/>
      <c r="N19" s="1"/>
      <c r="O19" s="1"/>
      <c r="P19" s="1"/>
    </row>
    <row r="20" spans="1:16">
      <c r="A20" s="148"/>
      <c r="B20" s="148"/>
      <c r="C20" s="150" t="s">
        <v>243</v>
      </c>
      <c r="D20" s="154"/>
      <c r="E20" s="149"/>
      <c r="F20" s="220"/>
      <c r="G20" s="149"/>
      <c r="H20" s="220"/>
      <c r="I20" s="149"/>
      <c r="J20" s="220"/>
      <c r="K20" s="149"/>
      <c r="M20" s="1"/>
      <c r="N20" s="1"/>
      <c r="O20" s="1"/>
      <c r="P20" s="1"/>
    </row>
    <row r="21" spans="1:16" ht="25.5">
      <c r="A21" s="147" t="s">
        <v>167</v>
      </c>
      <c r="B21" s="148"/>
      <c r="C21" s="148"/>
      <c r="D21" s="154"/>
      <c r="E21" s="149"/>
      <c r="F21" s="220"/>
      <c r="G21" s="149"/>
      <c r="H21" s="220"/>
      <c r="I21" s="149"/>
      <c r="J21" s="220"/>
      <c r="K21" s="219" t="s">
        <v>168</v>
      </c>
      <c r="N21" s="1"/>
      <c r="O21" s="1"/>
      <c r="P21" s="1"/>
    </row>
    <row r="22" spans="1:16">
      <c r="A22" s="151"/>
      <c r="B22" s="148"/>
      <c r="C22" s="148"/>
      <c r="D22" s="151" t="s">
        <v>159</v>
      </c>
      <c r="E22" s="149" t="s">
        <v>160</v>
      </c>
      <c r="F22" s="220" t="s">
        <v>161</v>
      </c>
      <c r="G22" s="149" t="s">
        <v>162</v>
      </c>
      <c r="H22" s="220" t="s">
        <v>161</v>
      </c>
      <c r="I22" s="149" t="s">
        <v>163</v>
      </c>
      <c r="J22" s="220" t="s">
        <v>161</v>
      </c>
      <c r="K22" s="149" t="s">
        <v>169</v>
      </c>
      <c r="L22" s="106"/>
      <c r="O22" s="1"/>
      <c r="P22" s="1"/>
    </row>
    <row r="23" spans="1:16">
      <c r="A23" s="149">
        <v>3</v>
      </c>
      <c r="B23" s="148" t="s">
        <v>165</v>
      </c>
      <c r="C23" s="150" t="s">
        <v>237</v>
      </c>
      <c r="D23" s="152"/>
      <c r="E23" s="149" t="s">
        <v>160</v>
      </c>
      <c r="F23" s="220"/>
      <c r="G23" s="149" t="s">
        <v>162</v>
      </c>
      <c r="H23" s="220"/>
      <c r="I23" s="153" t="s">
        <v>190</v>
      </c>
      <c r="J23" s="220"/>
      <c r="K23" s="149" t="s">
        <v>203</v>
      </c>
      <c r="N23" s="1"/>
      <c r="O23" s="1"/>
      <c r="P23" s="1"/>
    </row>
    <row r="24" spans="1:16">
      <c r="A24" s="149"/>
      <c r="B24" s="148"/>
      <c r="C24" s="150"/>
      <c r="D24" s="152"/>
      <c r="E24" s="149"/>
      <c r="F24" s="220"/>
      <c r="G24" s="149"/>
      <c r="H24" s="220"/>
      <c r="I24" s="153"/>
      <c r="J24" s="220"/>
      <c r="K24" s="149"/>
      <c r="N24" s="1"/>
      <c r="O24" s="1"/>
      <c r="P24" s="1"/>
    </row>
    <row r="25" spans="1:16">
      <c r="A25" s="149">
        <v>4</v>
      </c>
      <c r="B25" s="150" t="s">
        <v>273</v>
      </c>
      <c r="C25" s="148"/>
      <c r="D25" s="154"/>
      <c r="E25" s="149"/>
      <c r="F25" s="220"/>
      <c r="G25" s="149"/>
      <c r="H25" s="220"/>
      <c r="I25" s="153"/>
      <c r="J25" s="220"/>
      <c r="K25" s="149"/>
      <c r="O25" s="237"/>
    </row>
    <row r="26" spans="1:16">
      <c r="A26" s="148"/>
      <c r="B26" s="148" t="s">
        <v>274</v>
      </c>
      <c r="C26" s="148"/>
      <c r="D26" s="149"/>
      <c r="E26" s="149"/>
      <c r="F26" s="220"/>
      <c r="G26" s="149"/>
      <c r="H26" s="220"/>
      <c r="I26" s="149"/>
      <c r="J26" s="220"/>
      <c r="K26" s="149"/>
    </row>
    <row r="27" spans="1:16">
      <c r="A27" s="148"/>
      <c r="B27" s="148"/>
      <c r="C27" s="148"/>
      <c r="D27" s="149"/>
      <c r="E27" s="149"/>
      <c r="F27" s="220"/>
      <c r="G27" s="149"/>
      <c r="H27" s="220"/>
      <c r="I27" s="149"/>
      <c r="J27" s="220"/>
      <c r="K27" s="149"/>
    </row>
    <row r="28" spans="1:16" ht="13">
      <c r="A28" s="147" t="s">
        <v>313</v>
      </c>
      <c r="B28" s="148"/>
      <c r="C28" s="148"/>
      <c r="D28" s="149"/>
      <c r="E28" s="149"/>
      <c r="F28" s="220"/>
      <c r="G28" s="149"/>
      <c r="H28" s="220"/>
      <c r="I28" s="149"/>
      <c r="J28" s="220"/>
      <c r="K28" s="149"/>
    </row>
    <row r="29" spans="1:16">
      <c r="A29" s="148"/>
      <c r="B29" s="148"/>
      <c r="C29" s="148"/>
      <c r="D29" s="149"/>
      <c r="E29" s="149"/>
      <c r="F29" s="220"/>
      <c r="G29" s="149"/>
      <c r="H29" s="220"/>
      <c r="I29" s="149"/>
      <c r="J29" s="220"/>
      <c r="K29" s="149"/>
    </row>
    <row r="30" spans="1:16">
      <c r="A30" s="148"/>
      <c r="B30" s="150" t="s">
        <v>310</v>
      </c>
      <c r="C30" s="150" t="s">
        <v>309</v>
      </c>
      <c r="D30" s="149"/>
      <c r="E30" s="149"/>
      <c r="F30" s="220"/>
      <c r="G30" s="149"/>
      <c r="H30" s="220"/>
      <c r="I30" s="149"/>
      <c r="J30" s="220"/>
      <c r="K30" s="149"/>
    </row>
    <row r="31" spans="1:16">
      <c r="A31" s="148"/>
      <c r="B31" s="150" t="s">
        <v>311</v>
      </c>
      <c r="C31" s="150" t="s">
        <v>312</v>
      </c>
      <c r="D31" s="149"/>
      <c r="E31" s="149"/>
      <c r="F31" s="220"/>
      <c r="G31" s="149"/>
      <c r="H31" s="220"/>
      <c r="I31" s="149"/>
      <c r="J31" s="220"/>
      <c r="K31" s="149"/>
    </row>
    <row r="32" spans="1:16">
      <c r="A32" s="148"/>
      <c r="B32" s="148"/>
      <c r="C32" s="148"/>
      <c r="D32" s="149"/>
      <c r="E32" s="149"/>
      <c r="F32" s="220"/>
      <c r="G32" s="149"/>
      <c r="H32" s="220"/>
      <c r="I32" s="149"/>
      <c r="J32" s="220"/>
      <c r="K32" s="149"/>
    </row>
    <row r="33" spans="1:15">
      <c r="A33" s="148"/>
      <c r="B33" s="148" t="s">
        <v>170</v>
      </c>
      <c r="C33" s="148"/>
      <c r="D33" s="181" t="s">
        <v>226</v>
      </c>
      <c r="E33" s="149"/>
      <c r="F33" s="220"/>
      <c r="G33" s="149"/>
      <c r="H33" s="220"/>
      <c r="I33" s="149"/>
      <c r="J33" s="220"/>
      <c r="K33" s="149"/>
      <c r="L33" s="12"/>
    </row>
    <row r="34" spans="1:15">
      <c r="A34" s="148"/>
      <c r="B34" s="148"/>
      <c r="C34" s="148"/>
      <c r="D34" s="149"/>
      <c r="E34" s="148"/>
      <c r="F34" s="220"/>
      <c r="G34" s="149"/>
      <c r="H34" s="220"/>
      <c r="I34" s="149"/>
      <c r="J34" s="220"/>
      <c r="K34" s="149"/>
    </row>
    <row r="35" spans="1:15">
      <c r="A35" s="107" t="s">
        <v>171</v>
      </c>
      <c r="E35" s="223" t="s">
        <v>172</v>
      </c>
      <c r="F35" s="1"/>
      <c r="H35" s="223" t="s">
        <v>172</v>
      </c>
      <c r="J35" s="223" t="s">
        <v>172</v>
      </c>
    </row>
    <row r="36" spans="1:15">
      <c r="A36" s="109" t="s">
        <v>173</v>
      </c>
      <c r="E36" s="224" t="s">
        <v>174</v>
      </c>
      <c r="F36" s="1"/>
      <c r="H36" s="224" t="s">
        <v>174</v>
      </c>
      <c r="J36" s="224" t="s">
        <v>174</v>
      </c>
    </row>
    <row r="37" spans="1:15">
      <c r="A37" s="112" t="s">
        <v>175</v>
      </c>
      <c r="E37" s="224" t="s">
        <v>176</v>
      </c>
      <c r="F37" s="1"/>
      <c r="H37" s="224" t="s">
        <v>176</v>
      </c>
      <c r="J37" s="224" t="s">
        <v>176</v>
      </c>
    </row>
    <row r="38" spans="1:15">
      <c r="A38" s="112" t="s">
        <v>177</v>
      </c>
      <c r="E38" s="224" t="s">
        <v>178</v>
      </c>
      <c r="F38" s="1"/>
      <c r="H38" s="224" t="s">
        <v>178</v>
      </c>
      <c r="J38" s="224" t="s">
        <v>178</v>
      </c>
    </row>
    <row r="39" spans="1:15">
      <c r="A39" s="112"/>
    </row>
    <row r="40" spans="1:15">
      <c r="A40" s="109" t="s">
        <v>179</v>
      </c>
      <c r="E40" s="226" t="s">
        <v>180</v>
      </c>
      <c r="F40" s="1"/>
      <c r="H40" s="226" t="s">
        <v>180</v>
      </c>
      <c r="J40" s="226" t="s">
        <v>180</v>
      </c>
    </row>
    <row r="41" spans="1:15">
      <c r="A41" s="112" t="s">
        <v>181</v>
      </c>
      <c r="E41" s="227" t="s">
        <v>205</v>
      </c>
      <c r="F41" s="1"/>
      <c r="H41" s="227" t="s">
        <v>205</v>
      </c>
      <c r="J41" s="227" t="s">
        <v>205</v>
      </c>
      <c r="K41" s="176"/>
      <c r="L41" s="176"/>
      <c r="M41" s="175"/>
      <c r="N41" s="175"/>
      <c r="O41" s="175"/>
    </row>
    <row r="42" spans="1:15" s="175" customFormat="1">
      <c r="A42" s="177" t="s">
        <v>204</v>
      </c>
      <c r="E42" s="228" t="s">
        <v>191</v>
      </c>
      <c r="H42" s="228" t="s">
        <v>191</v>
      </c>
      <c r="I42" s="176"/>
      <c r="J42" s="228" t="s">
        <v>191</v>
      </c>
      <c r="K42" s="1"/>
      <c r="L42" s="1"/>
      <c r="M42"/>
      <c r="N42"/>
      <c r="O42"/>
    </row>
    <row r="43" spans="1:15" s="175" customFormat="1">
      <c r="A43" s="177" t="s">
        <v>225</v>
      </c>
      <c r="F43" s="227"/>
      <c r="G43" s="176"/>
      <c r="H43" s="227"/>
      <c r="I43" s="176"/>
      <c r="J43" s="227"/>
      <c r="K43" s="176"/>
      <c r="L43" s="176"/>
    </row>
    <row r="44" spans="1:15">
      <c r="A44" s="112"/>
      <c r="F44" s="228"/>
      <c r="H44" s="228"/>
      <c r="J44" s="228"/>
    </row>
    <row r="45" spans="1:15">
      <c r="A45" s="109" t="s">
        <v>192</v>
      </c>
    </row>
  </sheetData>
  <mergeCells count="1">
    <mergeCell ref="K7:K8"/>
  </mergeCells>
  <phoneticPr fontId="4" type="noConversion"/>
  <pageMargins left="0.25" right="0.25" top="0.75" bottom="0.75" header="0.3" footer="0.3"/>
  <pageSetup paperSize="9" orientation="landscape"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5EBB1-C88E-4C33-832A-FCC0EEF7C1C3}">
  <dimension ref="A1:B11"/>
  <sheetViews>
    <sheetView workbookViewId="0">
      <selection activeCell="H10" sqref="H10"/>
    </sheetView>
  </sheetViews>
  <sheetFormatPr defaultRowHeight="12.5"/>
  <cols>
    <col min="1" max="1" width="9.81640625" bestFit="1" customWidth="1"/>
  </cols>
  <sheetData>
    <row r="1" spans="1:2" ht="16" customHeight="1">
      <c r="A1" t="s">
        <v>301</v>
      </c>
    </row>
    <row r="2" spans="1:2" ht="16" customHeight="1">
      <c r="A2" s="107" t="s">
        <v>308</v>
      </c>
    </row>
    <row r="3" spans="1:2" ht="16" customHeight="1">
      <c r="A3" t="s">
        <v>302</v>
      </c>
    </row>
    <row r="4" spans="1:2" ht="16" customHeight="1">
      <c r="A4" t="s">
        <v>303</v>
      </c>
    </row>
    <row r="5" spans="1:2" ht="16" customHeight="1">
      <c r="A5" t="s">
        <v>304</v>
      </c>
    </row>
    <row r="6" spans="1:2" ht="16" customHeight="1">
      <c r="A6" t="s">
        <v>297</v>
      </c>
    </row>
    <row r="8" spans="1:2">
      <c r="B8" t="s">
        <v>298</v>
      </c>
    </row>
    <row r="10" spans="1:2">
      <c r="B10" s="242" t="s">
        <v>299</v>
      </c>
    </row>
    <row r="11" spans="1:2">
      <c r="B11" s="237" t="s">
        <v>300</v>
      </c>
    </row>
  </sheetData>
  <hyperlinks>
    <hyperlink ref="B10" r:id="rId1" xr:uid="{D2671CAB-48D8-4ABF-A63B-777A5135CD1B}"/>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67B9281455649BFC8950A6B964650" ma:contentTypeVersion="18" ma:contentTypeDescription="Create a new document." ma:contentTypeScope="" ma:versionID="50073d638935db0e4c99755761bb1070">
  <xsd:schema xmlns:xsd="http://www.w3.org/2001/XMLSchema" xmlns:xs="http://www.w3.org/2001/XMLSchema" xmlns:p="http://schemas.microsoft.com/office/2006/metadata/properties" xmlns:ns2="7b2ba99c-02e7-4e8a-8daf-e473f5aff986" xmlns:ns3="7eae37fc-329c-43ba-82e0-d31b4828d9a7" targetNamespace="http://schemas.microsoft.com/office/2006/metadata/properties" ma:root="true" ma:fieldsID="0270dbf3bb13696a62a12e7a2142aba1" ns2:_="" ns3:_="">
    <xsd:import namespace="7b2ba99c-02e7-4e8a-8daf-e473f5aff986"/>
    <xsd:import namespace="7eae37fc-329c-43ba-82e0-d31b4828d9a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2ba99c-02e7-4e8a-8daf-e473f5aff9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42fd9e-7a84-4921-aac5-8a9548cd36e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eae37fc-329c-43ba-82e0-d31b4828d9a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2b2be3f-c712-44bf-b093-5491845d13ec}" ma:internalName="TaxCatchAll" ma:showField="CatchAllData" ma:web="7eae37fc-329c-43ba-82e0-d31b4828d9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eae37fc-329c-43ba-82e0-d31b4828d9a7">
      <UserInfo>
        <DisplayName>Simon Strauss</DisplayName>
        <AccountId>12</AccountId>
        <AccountType/>
      </UserInfo>
    </SharedWithUsers>
    <lcf76f155ced4ddcb4097134ff3c332f xmlns="7b2ba99c-02e7-4e8a-8daf-e473f5aff986">
      <Terms xmlns="http://schemas.microsoft.com/office/infopath/2007/PartnerControls"/>
    </lcf76f155ced4ddcb4097134ff3c332f>
    <TaxCatchAll xmlns="7eae37fc-329c-43ba-82e0-d31b4828d9a7" xsi:nil="true"/>
  </documentManagement>
</p:properties>
</file>

<file path=customXml/itemProps1.xml><?xml version="1.0" encoding="utf-8"?>
<ds:datastoreItem xmlns:ds="http://schemas.openxmlformats.org/officeDocument/2006/customXml" ds:itemID="{BFA9C953-3572-4774-BC12-C5F48C3F03C0}">
  <ds:schemaRefs>
    <ds:schemaRef ds:uri="http://schemas.microsoft.com/sharepoint/v3/contenttype/forms"/>
  </ds:schemaRefs>
</ds:datastoreItem>
</file>

<file path=customXml/itemProps2.xml><?xml version="1.0" encoding="utf-8"?>
<ds:datastoreItem xmlns:ds="http://schemas.openxmlformats.org/officeDocument/2006/customXml" ds:itemID="{B328E1BC-3C75-4BC7-8FDC-FEA87AA14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2ba99c-02e7-4e8a-8daf-e473f5aff986"/>
    <ds:schemaRef ds:uri="7eae37fc-329c-43ba-82e0-d31b4828d9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0683E6-A978-48FB-9341-861BA2CCCE44}">
  <ds:schemaRefs>
    <ds:schemaRef ds:uri="http://schemas.openxmlformats.org/package/2006/metadata/core-properties"/>
    <ds:schemaRef ds:uri="http://purl.org/dc/terms/"/>
    <ds:schemaRef ds:uri="http://schemas.microsoft.com/office/2006/metadata/properties"/>
    <ds:schemaRef ds:uri="http://purl.org/dc/elements/1.1/"/>
    <ds:schemaRef ds:uri="7eae37fc-329c-43ba-82e0-d31b4828d9a7"/>
    <ds:schemaRef ds:uri="7b2ba99c-02e7-4e8a-8daf-e473f5aff986"/>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 DBH</vt:lpstr>
      <vt:lpstr>Ind Canopy</vt:lpstr>
      <vt:lpstr>Forecast DBH</vt:lpstr>
      <vt:lpstr>Forecast Canopy</vt:lpstr>
      <vt:lpstr>Lookup DDs</vt:lpstr>
      <vt:lpstr>Lookup DBH</vt:lpstr>
      <vt:lpstr>Formulae</vt:lpstr>
      <vt:lpstr>HELP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Simon Strauss</cp:lastModifiedBy>
  <cp:revision/>
  <dcterms:created xsi:type="dcterms:W3CDTF">2006-06-21T03:13:47Z</dcterms:created>
  <dcterms:modified xsi:type="dcterms:W3CDTF">2024-02-01T21:03:08Z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3081</vt:lpwstr>
  </property>
  <property fmtid="{D5CDD505-2E9C-101B-9397-08002B2CF9AE}" pid="3" name="ContentTypeId">
    <vt:lpwstr>0x01010079567B9281455649BFC8950A6B964650</vt:lpwstr>
  </property>
  <property fmtid="{D5CDD505-2E9C-101B-9397-08002B2CF9AE}" pid="4" name="MediaServiceImageTags">
    <vt:lpwstr/>
  </property>
</Properties>
</file>